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hidePivotFieldList="1" checkCompatibility="1" defaultThemeVersion="124226"/>
  <bookViews>
    <workbookView xWindow="14508" yWindow="468" windowWidth="14316" windowHeight="10560" tabRatio="938"/>
  </bookViews>
  <sheets>
    <sheet name="Appendix A" sheetId="1" r:id="rId1"/>
    <sheet name="ATT1A-ADIT " sheetId="2" r:id="rId2"/>
    <sheet name="ADITI-ADIT" sheetId="14" r:id="rId3"/>
    <sheet name="ATT 2 - Other Taxes" sheetId="4" r:id="rId4"/>
    <sheet name="3 - Revenue Credits" sheetId="5" r:id="rId5"/>
    <sheet name="4 - 100 Basis Pt ROE" sheetId="6" r:id="rId6"/>
    <sheet name="5 - Cost Support" sheetId="7" r:id="rId7"/>
    <sheet name="6- True-Up Adjustment " sheetId="8" r:id="rId8"/>
    <sheet name="6A-Estimate &amp; Reconcile" sheetId="9" r:id="rId9"/>
    <sheet name="7 -TEC" sheetId="10" r:id="rId10"/>
    <sheet name="8 - Depreciation Rates" sheetId="11" r:id="rId11"/>
    <sheet name="Workpapers" sheetId="37"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_DAT1" localSheetId="11">#REF!</definedName>
    <definedName name="__DAT1">#REF!</definedName>
    <definedName name="__DAT10" localSheetId="11">#REF!</definedName>
    <definedName name="__DAT10">#REF!</definedName>
    <definedName name="__DAT11" localSheetId="11">#REF!</definedName>
    <definedName name="__DAT11">#REF!</definedName>
    <definedName name="__DAT12" localSheetId="11">#REF!</definedName>
    <definedName name="__DAT12">#REF!</definedName>
    <definedName name="__DAT2" localSheetId="11">#REF!</definedName>
    <definedName name="__DAT2">#REF!</definedName>
    <definedName name="__DAT3" localSheetId="11">#REF!</definedName>
    <definedName name="__DAT3">#REF!</definedName>
    <definedName name="__DAT4" localSheetId="11">#REF!</definedName>
    <definedName name="__DAT4">#REF!</definedName>
    <definedName name="__DAT5" localSheetId="11">#REF!</definedName>
    <definedName name="__DAT5">#REF!</definedName>
    <definedName name="__DAT6" localSheetId="11">#REF!</definedName>
    <definedName name="__DAT6">#REF!</definedName>
    <definedName name="__DAT7" localSheetId="11">#REF!</definedName>
    <definedName name="__DAT7">#REF!</definedName>
    <definedName name="__DAT8" localSheetId="11">#REF!</definedName>
    <definedName name="__DAT8">#REF!</definedName>
    <definedName name="__DAT9" localSheetId="11">#REF!</definedName>
    <definedName name="__DAT9">#REF!</definedName>
    <definedName name="_DAT1" localSheetId="11">#REF!</definedName>
    <definedName name="_DAT1">#REF!</definedName>
    <definedName name="_DAT10" localSheetId="11">#REF!</definedName>
    <definedName name="_DAT10">#REF!</definedName>
    <definedName name="_DAT11" localSheetId="11">#REF!</definedName>
    <definedName name="_DAT11">#REF!</definedName>
    <definedName name="_DAT12" localSheetId="11">#REF!</definedName>
    <definedName name="_DAT12">#REF!</definedName>
    <definedName name="_DAT13" localSheetId="11">#REF!</definedName>
    <definedName name="_DAT13">#REF!</definedName>
    <definedName name="_DAT14" localSheetId="11">#REF!</definedName>
    <definedName name="_DAT14">#REF!</definedName>
    <definedName name="_DAT15" localSheetId="11">#REF!</definedName>
    <definedName name="_DAT15">#REF!</definedName>
    <definedName name="_DAT16" localSheetId="11">#REF!</definedName>
    <definedName name="_DAT16">#REF!</definedName>
    <definedName name="_DAT17" localSheetId="11">#REF!</definedName>
    <definedName name="_DAT17">#REF!</definedName>
    <definedName name="_DAT18" localSheetId="11">#REF!</definedName>
    <definedName name="_DAT18">#REF!</definedName>
    <definedName name="_DAT19" localSheetId="11">#REF!</definedName>
    <definedName name="_DAT19">#REF!</definedName>
    <definedName name="_DAT2" localSheetId="11">#REF!</definedName>
    <definedName name="_DAT2">#REF!</definedName>
    <definedName name="_DAT20" localSheetId="11">#REF!</definedName>
    <definedName name="_DAT20">#REF!</definedName>
    <definedName name="_DAT21" localSheetId="11">#REF!</definedName>
    <definedName name="_DAT21">#REF!</definedName>
    <definedName name="_DAT22" localSheetId="11">#REF!</definedName>
    <definedName name="_DAT22">#REF!</definedName>
    <definedName name="_DAT23" localSheetId="11">#REF!</definedName>
    <definedName name="_DAT23">#REF!</definedName>
    <definedName name="_DAT24" localSheetId="11">#REF!</definedName>
    <definedName name="_DAT24">#REF!</definedName>
    <definedName name="_DAT25" localSheetId="11">#REF!</definedName>
    <definedName name="_DAT25">#REF!</definedName>
    <definedName name="_DAT26" localSheetId="11">#REF!</definedName>
    <definedName name="_DAT26">#REF!</definedName>
    <definedName name="_DAT27" localSheetId="11">#REF!</definedName>
    <definedName name="_DAT27">#REF!</definedName>
    <definedName name="_DAT28" localSheetId="11">#REF!</definedName>
    <definedName name="_DAT28">#REF!</definedName>
    <definedName name="_DAT29" localSheetId="11">#REF!</definedName>
    <definedName name="_DAT29">#REF!</definedName>
    <definedName name="_DAT3" localSheetId="11">#REF!</definedName>
    <definedName name="_DAT3">#REF!</definedName>
    <definedName name="_DAT30" localSheetId="11">#REF!</definedName>
    <definedName name="_DAT30">#REF!</definedName>
    <definedName name="_DAT31" localSheetId="11">#REF!</definedName>
    <definedName name="_DAT31">#REF!</definedName>
    <definedName name="_DAT32" localSheetId="11">#REF!</definedName>
    <definedName name="_DAT32">#REF!</definedName>
    <definedName name="_DAT33" localSheetId="11">#REF!</definedName>
    <definedName name="_DAT33">#REF!</definedName>
    <definedName name="_DAT34" localSheetId="11">#REF!</definedName>
    <definedName name="_DAT34">#REF!</definedName>
    <definedName name="_DAT4" localSheetId="11">#REF!</definedName>
    <definedName name="_DAT4">#REF!</definedName>
    <definedName name="_DAT5" localSheetId="11">#REF!</definedName>
    <definedName name="_DAT5">#REF!</definedName>
    <definedName name="_DAT6" localSheetId="11">#REF!</definedName>
    <definedName name="_DAT6">#REF!</definedName>
    <definedName name="_DAT7" localSheetId="11">#REF!</definedName>
    <definedName name="_DAT7">#REF!</definedName>
    <definedName name="_DAT8" localSheetId="11">#REF!</definedName>
    <definedName name="_DAT8">#REF!</definedName>
    <definedName name="_DAT9" localSheetId="11">#REF!</definedName>
    <definedName name="_DAT9">#REF!</definedName>
    <definedName name="_Sep07">[1]Sheet1!$A$2:$AI$18</definedName>
    <definedName name="_tax756">'[2]99Consolidated'!$L$40</definedName>
    <definedName name="aaa" localSheetId="11">#REF!</definedName>
    <definedName name="aaa">#REF!</definedName>
    <definedName name="aaaaa" localSheetId="11">#REF!</definedName>
    <definedName name="aaaaa">#REF!</definedName>
    <definedName name="aafdfds" localSheetId="11">#REF!</definedName>
    <definedName name="aafdfds">#REF!</definedName>
    <definedName name="acqui" localSheetId="11">#REF!</definedName>
    <definedName name="acqui">#REF!</definedName>
    <definedName name="acquire" localSheetId="11">#REF!</definedName>
    <definedName name="acquire">#REF!</definedName>
    <definedName name="add" localSheetId="11">#REF!</definedName>
    <definedName name="add">#REF!</definedName>
    <definedName name="addition" localSheetId="11">#REF!</definedName>
    <definedName name="addition">#REF!</definedName>
    <definedName name="ADDITIONS">'[3]101 &amp;106 BY MON'!$B$9:$Q$64</definedName>
    <definedName name="addn" localSheetId="11">#REF!</definedName>
    <definedName name="addn">#REF!</definedName>
    <definedName name="addns" localSheetId="11">#REF!</definedName>
    <definedName name="addns">#REF!</definedName>
    <definedName name="addns101" localSheetId="11">#REF!</definedName>
    <definedName name="addns101">#REF!</definedName>
    <definedName name="addns107" localSheetId="11">#REF!</definedName>
    <definedName name="addns107">#REF!</definedName>
    <definedName name="adds" localSheetId="11">#REF!</definedName>
    <definedName name="adds">#REF!</definedName>
    <definedName name="April" localSheetId="11">#REF!</definedName>
    <definedName name="April">#REF!</definedName>
    <definedName name="apriladd" localSheetId="11">#REF!</definedName>
    <definedName name="apriladd">#REF!</definedName>
    <definedName name="AprilBdgt" localSheetId="11">#REF!</definedName>
    <definedName name="AprilBdgt">#REF!</definedName>
    <definedName name="AprilYTD" localSheetId="11">#REF!</definedName>
    <definedName name="AprilYTD">#REF!</definedName>
    <definedName name="August" localSheetId="11">#REF!</definedName>
    <definedName name="August">#REF!</definedName>
    <definedName name="AugustBdgt" localSheetId="11">#REF!</definedName>
    <definedName name="AugustBdgt">#REF!</definedName>
    <definedName name="AugustYTD" localSheetId="11">#REF!</definedName>
    <definedName name="AugustYTD">#REF!</definedName>
    <definedName name="CBWorkbookPriority" hidden="1">-2027624740</definedName>
    <definedName name="cddd" localSheetId="11">#REF!</definedName>
    <definedName name="cddd">#REF!</definedName>
    <definedName name="Central" localSheetId="11">#REF!</definedName>
    <definedName name="Central">#REF!</definedName>
    <definedName name="Company" localSheetId="11">#REF!</definedName>
    <definedName name="Company">#REF!</definedName>
    <definedName name="current" localSheetId="11">#REF!</definedName>
    <definedName name="current">#REF!</definedName>
    <definedName name="CurrMonth" localSheetId="11">'[4]Work Plan'!#REF!</definedName>
    <definedName name="CurrMonth">'[4]Work Plan'!#REF!</definedName>
    <definedName name="Cust_OpsMonth">'[5]Customer Operations'!$P$8:$AC$73</definedName>
    <definedName name="Cust_OpsYTD">'[6]Customer Operations'!$A$8:$AI$90</definedName>
    <definedName name="cwip" localSheetId="11">#REF!</definedName>
    <definedName name="cwip">#REF!</definedName>
    <definedName name="cwipadds" localSheetId="11">#REF!</definedName>
    <definedName name="cwipadds">#REF!</definedName>
    <definedName name="d">[7]DistrictMarginContracts!$A$301</definedName>
    <definedName name="damage" localSheetId="11">#REF!</definedName>
    <definedName name="damage">#REF!</definedName>
    <definedName name="Data" localSheetId="11">#REF!</definedName>
    <definedName name="Data">#REF!</definedName>
    <definedName name="DATA1" localSheetId="11">#REF!</definedName>
    <definedName name="DATA1">#REF!</definedName>
    <definedName name="DATA10" localSheetId="11">#REF!</definedName>
    <definedName name="DATA10">#REF!</definedName>
    <definedName name="DATA11" localSheetId="11">#REF!</definedName>
    <definedName name="DATA11">#REF!</definedName>
    <definedName name="DATA12" localSheetId="11">#REF!</definedName>
    <definedName name="DATA12">#REF!</definedName>
    <definedName name="DATA13" localSheetId="11">#REF!</definedName>
    <definedName name="DATA13">#REF!</definedName>
    <definedName name="DATA14" localSheetId="11">#REF!</definedName>
    <definedName name="DATA14">#REF!</definedName>
    <definedName name="DATA15" localSheetId="11">#REF!</definedName>
    <definedName name="DATA15">#REF!</definedName>
    <definedName name="DATA16" localSheetId="11">#REF!</definedName>
    <definedName name="DATA16">#REF!</definedName>
    <definedName name="DATA17" localSheetId="11">#REF!</definedName>
    <definedName name="DATA17">#REF!</definedName>
    <definedName name="DATA18" localSheetId="11">#REF!</definedName>
    <definedName name="DATA18">#REF!</definedName>
    <definedName name="DATA19" localSheetId="11">#REF!</definedName>
    <definedName name="DATA19">#REF!</definedName>
    <definedName name="DATA2" localSheetId="11">#REF!</definedName>
    <definedName name="DATA2">#REF!</definedName>
    <definedName name="DATA20" localSheetId="11">#REF!</definedName>
    <definedName name="DATA20">#REF!</definedName>
    <definedName name="DATA21" localSheetId="11">#REF!</definedName>
    <definedName name="DATA21">#REF!</definedName>
    <definedName name="DATA22" localSheetId="11">#REF!</definedName>
    <definedName name="DATA22">#REF!</definedName>
    <definedName name="DATA23" localSheetId="11">#REF!</definedName>
    <definedName name="DATA23">#REF!</definedName>
    <definedName name="DATA24" localSheetId="11">#REF!</definedName>
    <definedName name="DATA24">#REF!</definedName>
    <definedName name="DATA25" localSheetId="11">#REF!</definedName>
    <definedName name="DATA25">#REF!</definedName>
    <definedName name="DATA26" localSheetId="11">#REF!</definedName>
    <definedName name="DATA26">#REF!</definedName>
    <definedName name="DATA27" localSheetId="11">#REF!</definedName>
    <definedName name="DATA27">#REF!</definedName>
    <definedName name="DATA28" localSheetId="11">#REF!</definedName>
    <definedName name="DATA28">#REF!</definedName>
    <definedName name="DATA29" localSheetId="11">#REF!</definedName>
    <definedName name="DATA29">#REF!</definedName>
    <definedName name="DATA3" localSheetId="11">#REF!</definedName>
    <definedName name="DATA3">#REF!</definedName>
    <definedName name="DATA30" localSheetId="11">#REF!</definedName>
    <definedName name="DATA30">#REF!</definedName>
    <definedName name="DATA31" localSheetId="11">#REF!</definedName>
    <definedName name="DATA31">#REF!</definedName>
    <definedName name="DATA32" localSheetId="11">#REF!</definedName>
    <definedName name="DATA32">#REF!</definedName>
    <definedName name="DATA33" localSheetId="11">#REF!</definedName>
    <definedName name="DATA33">#REF!</definedName>
    <definedName name="DATA34" localSheetId="11">#REF!</definedName>
    <definedName name="DATA34">#REF!</definedName>
    <definedName name="DATA35" localSheetId="11">#REF!</definedName>
    <definedName name="DATA35">#REF!</definedName>
    <definedName name="DATA36" localSheetId="11">#REF!</definedName>
    <definedName name="DATA36">#REF!</definedName>
    <definedName name="DATA37" localSheetId="11">#REF!</definedName>
    <definedName name="DATA37">#REF!</definedName>
    <definedName name="DATA38" localSheetId="11">#REF!</definedName>
    <definedName name="DATA38">#REF!</definedName>
    <definedName name="DATA39" localSheetId="11">#REF!</definedName>
    <definedName name="DATA39">#REF!</definedName>
    <definedName name="DATA4" localSheetId="11">#REF!</definedName>
    <definedName name="DATA4">#REF!</definedName>
    <definedName name="DATA40" localSheetId="11">#REF!</definedName>
    <definedName name="DATA40">#REF!</definedName>
    <definedName name="DATA41" localSheetId="11">#REF!</definedName>
    <definedName name="DATA41">#REF!</definedName>
    <definedName name="DATA5" localSheetId="11">#REF!</definedName>
    <definedName name="DATA5">#REF!</definedName>
    <definedName name="DATA6" localSheetId="11">#REF!</definedName>
    <definedName name="DATA6">#REF!</definedName>
    <definedName name="DATA7" localSheetId="11">#REF!</definedName>
    <definedName name="DATA7">#REF!</definedName>
    <definedName name="DATA8" localSheetId="11">#REF!</definedName>
    <definedName name="DATA8">#REF!</definedName>
    <definedName name="DATA9" localSheetId="11">#REF!</definedName>
    <definedName name="DATA9">#REF!</definedName>
    <definedName name="_xlnm.Database" localSheetId="11">#REF!</definedName>
    <definedName name="_xlnm.Database">#REF!</definedName>
    <definedName name="December" localSheetId="11">#REF!</definedName>
    <definedName name="December">#REF!</definedName>
    <definedName name="DecemberBdgt" localSheetId="11">#REF!</definedName>
    <definedName name="DecemberBdgt">#REF!</definedName>
    <definedName name="DecemberYTD" localSheetId="11">#REF!</definedName>
    <definedName name="DecemberYTD">#REF!</definedName>
    <definedName name="dftydrtg">[8]Reporting_Period!$B$2</definedName>
    <definedName name="direct" localSheetId="11">#REF!</definedName>
    <definedName name="direct">#REF!</definedName>
    <definedName name="EconomicCOpsMonth">'[6]Customer Operations'!$P$44:$AD$83</definedName>
    <definedName name="EconomicCOpsYTD">'[6]Customer Operations'!$A$43:$N$84</definedName>
    <definedName name="EconomicEDMonth">[9]Elec!$P$36:$AA$48</definedName>
    <definedName name="EconomicEDYTD">[9]Elec!$A$36:$N$48</definedName>
    <definedName name="EconomicGasMonth">'[10]Gas Delivery'!$M$38:$X$51</definedName>
    <definedName name="EconomicGasYTD">'[10]Gas Delivery'!$A$38:$L$52</definedName>
    <definedName name="EconomicMonth">'[11]PSE&amp;G_EconomicSummary'!$L$41:$V$52</definedName>
    <definedName name="EconomicResMonth">'[12]PSE&amp;G'!$J$26:$P$33</definedName>
    <definedName name="EconomicResYTD">'[12]PSE&amp;G'!$A$26:$I$33</definedName>
    <definedName name="EconomicYTD">"'PSE&amp;G'!$A$7:$A$56"</definedName>
    <definedName name="Elec_DelMonth">[9]Elec!$P$8:$AA$64</definedName>
    <definedName name="Elec_DelYTD">[13]Elec!$A$8:$O$55</definedName>
    <definedName name="ewtgdfgsd" localSheetId="11">#REF!</definedName>
    <definedName name="ewtgdfgsd">#REF!</definedName>
    <definedName name="fb" localSheetId="11">#REF!</definedName>
    <definedName name="fb">#REF!</definedName>
    <definedName name="February" localSheetId="11">#REF!</definedName>
    <definedName name="February">#REF!</definedName>
    <definedName name="FebruaryBdgt" localSheetId="11">#REF!</definedName>
    <definedName name="FebruaryBdgt">#REF!</definedName>
    <definedName name="FebruaryYTD" localSheetId="11">#REF!</definedName>
    <definedName name="FebruaryYTD">#REF!</definedName>
    <definedName name="Febwbs" localSheetId="11">#REF!</definedName>
    <definedName name="Febwbs">#REF!</definedName>
    <definedName name="Format" localSheetId="11">#REF!</definedName>
    <definedName name="Format">#REF!</definedName>
    <definedName name="G3911001" localSheetId="11">#REF!</definedName>
    <definedName name="G3911001">#REF!</definedName>
    <definedName name="GasMonth">'[10]Gas Delivery'!$M$8:$W$60</definedName>
    <definedName name="GasYTD">'[10]Gas Delivery'!$A$8:$L$60</definedName>
    <definedName name="general" localSheetId="11">#REF!</definedName>
    <definedName name="general">#REF!</definedName>
    <definedName name="GL_Name" localSheetId="11">#REF!</definedName>
    <definedName name="GL_Name">#REF!</definedName>
    <definedName name="GreenEnergyCOpsMonth">'[6]Customer Operations'!$P$65:$AB$78</definedName>
    <definedName name="GreenEnergyEDMonth">[9]Elec!$P$45:$AA$48</definedName>
    <definedName name="GreenEnergyGasMonth">'[10]Gas Delivery'!$M$49:$X$60</definedName>
    <definedName name="GreenEnergyMonth">'[14]PSE&amp;G_GreenEnergySummary'!$L$55:$V$62</definedName>
    <definedName name="GreenEnergyYTD">'[15]PSE&amp;G_GreenEnergySummary'!$A$55:$J$65</definedName>
    <definedName name="IN_SERVICE_TRANSFER">'[3]101 &amp;106 BY MON'!$B$77:$Q$132</definedName>
    <definedName name="info" localSheetId="11">#REF!</definedName>
    <definedName name="info">#REF!</definedName>
    <definedName name="January" localSheetId="11">#REF!</definedName>
    <definedName name="January">#REF!</definedName>
    <definedName name="JanuaryBdgt" localSheetId="11">#REF!</definedName>
    <definedName name="JanuaryBdgt">#REF!</definedName>
    <definedName name="JanuaryYTD" localSheetId="11">#REF!</definedName>
    <definedName name="JanuaryYTD">#REF!</definedName>
    <definedName name="July" localSheetId="11">#REF!</definedName>
    <definedName name="July">#REF!</definedName>
    <definedName name="JulyBdgt" localSheetId="11">#REF!</definedName>
    <definedName name="JulyBdgt">#REF!</definedName>
    <definedName name="JulyYTD" localSheetId="11">#REF!</definedName>
    <definedName name="JulyYTD">#REF!</definedName>
    <definedName name="June" localSheetId="11">#REF!</definedName>
    <definedName name="June">#REF!</definedName>
    <definedName name="JuneBdgt" localSheetId="11">#REF!</definedName>
    <definedName name="JuneBdgt">#REF!</definedName>
    <definedName name="JuneYTD" localSheetId="11">#REF!</definedName>
    <definedName name="JuneYTD">#REF!</definedName>
    <definedName name="jutyurt" localSheetId="11">#REF!</definedName>
    <definedName name="jutyurt">#REF!</definedName>
    <definedName name="kfhjukuyikuyi" localSheetId="11">#REF!</definedName>
    <definedName name="kfhjukuyikuyi">#REF!</definedName>
    <definedName name="kjgh" localSheetId="11">#REF!</definedName>
    <definedName name="kjgh">#REF!</definedName>
    <definedName name="March" localSheetId="11">#REF!</definedName>
    <definedName name="March">#REF!</definedName>
    <definedName name="MarchBdgt" localSheetId="11">#REF!</definedName>
    <definedName name="MarchBdgt">#REF!</definedName>
    <definedName name="MarchYTD" localSheetId="11">#REF!</definedName>
    <definedName name="MarchYTD">#REF!</definedName>
    <definedName name="May" localSheetId="11">#REF!</definedName>
    <definedName name="May">#REF!</definedName>
    <definedName name="MayBdgt" localSheetId="11">#REF!</definedName>
    <definedName name="MayBdgt">#REF!</definedName>
    <definedName name="MayYTD" localSheetId="11">#REF!</definedName>
    <definedName name="MayYTD">#REF!</definedName>
    <definedName name="metro" localSheetId="11">#REF!</definedName>
    <definedName name="metro">#REF!</definedName>
    <definedName name="Metropolitan" localSheetId="11">#REF!</definedName>
    <definedName name="Metropolitan">#REF!</definedName>
    <definedName name="Mnthlyspred" localSheetId="11">#REF!</definedName>
    <definedName name="Mnthlyspred">#REF!</definedName>
    <definedName name="Month" localSheetId="11">#REF!</definedName>
    <definedName name="Month">#REF!</definedName>
    <definedName name="MonthlySpread" localSheetId="11">#REF!</definedName>
    <definedName name="MonthlySpread">#REF!</definedName>
    <definedName name="November" localSheetId="11">#REF!</definedName>
    <definedName name="November">#REF!</definedName>
    <definedName name="NovemberBdgt" localSheetId="11">#REF!</definedName>
    <definedName name="NovemberBdgt">#REF!</definedName>
    <definedName name="NovemberYTD" localSheetId="11">#REF!</definedName>
    <definedName name="NovemberYTD">#REF!</definedName>
    <definedName name="October" localSheetId="11">#REF!</definedName>
    <definedName name="October">#REF!</definedName>
    <definedName name="OctoberBdgt" localSheetId="11">#REF!</definedName>
    <definedName name="OctoberBdgt">#REF!</definedName>
    <definedName name="OctoberYTD" localSheetId="11">#REF!</definedName>
    <definedName name="OctoberYTD">#REF!</definedName>
    <definedName name="pal" localSheetId="11">#REF!</definedName>
    <definedName name="pal">#REF!</definedName>
    <definedName name="Palisades" localSheetId="11">#REF!</definedName>
    <definedName name="Palisades">#REF!</definedName>
    <definedName name="PeopleCOpsMonth">'[16]Customer Operations'!$P$9:$AC$18</definedName>
    <definedName name="PeopleCOpsYTD">'[16]Customer Operations'!$A$9:$O$18</definedName>
    <definedName name="PeopleEDMonth">[17]Elec!$P$8:$AC$17</definedName>
    <definedName name="PeopleEDYTD">[17]Elec!$A$8:$O$17</definedName>
    <definedName name="PeopleGasMonth">'[18]Gas Delivery'!$M$8:$W$15</definedName>
    <definedName name="PeopleGasYTD">'[18]Gas Delivery'!$A$8:$K$15</definedName>
    <definedName name="PeopleMonth">'[19]PSE&amp;GPeopleSummary'!$L$8:$V$18</definedName>
    <definedName name="PeopleResMonth">'[20]PSE&amp;G'!$H$8:$M$14</definedName>
    <definedName name="PeopleResYTD">'[20]PSE&amp;G'!$A$8:$G$14</definedName>
    <definedName name="PeopleYTD">'[19]PSE&amp;GPeopleSummary'!$A$8:$K$21</definedName>
    <definedName name="Plan">'[21]Sel Assign Match %'!$M$2</definedName>
    <definedName name="_xlnm.Print_Area" localSheetId="4">'3 - Revenue Credits'!$A$2:$D$44</definedName>
    <definedName name="_xlnm.Print_Area" localSheetId="6">'5 - Cost Support'!$A$1:$U$232</definedName>
    <definedName name="_xlnm.Print_Area" localSheetId="7">'6- True-Up Adjustment '!$A$1:$K$106</definedName>
    <definedName name="_xlnm.Print_Area" localSheetId="8">'6A-Estimate &amp; Reconcile'!$A$2:$CF$63</definedName>
    <definedName name="_xlnm.Print_Area" localSheetId="9">'7 -TEC'!$E$1:$IS$63</definedName>
    <definedName name="_xlnm.Print_Area" localSheetId="2">'ADITI-ADIT'!$A$1:$G$110</definedName>
    <definedName name="_xlnm.Print_Area" localSheetId="0">'Appendix A'!$A$3:$H$310</definedName>
    <definedName name="_xlnm.Print_Area" localSheetId="3">'ATT 2 - Other Taxes'!$A$1:$H$68</definedName>
    <definedName name="_xlnm.Print_Area" localSheetId="11">Workpapers!$A$1:$D$62</definedName>
    <definedName name="_xlnm.Print_Area">#REF!</definedName>
    <definedName name="_xlnm.Print_Titles" localSheetId="6">'5 - Cost Support'!$1:$4</definedName>
    <definedName name="_xlnm.Print_Titles" localSheetId="8">'6A-Estimate &amp; Reconcile'!$1:$4</definedName>
    <definedName name="_xlnm.Print_Titles" localSheetId="9">'7 -TEC'!$A:$D,'7 -TEC'!$1:$27</definedName>
    <definedName name="_xlnm.Print_Titles" localSheetId="0">'Appendix A'!$2:$6</definedName>
    <definedName name="_xlnm.Print_Titles" localSheetId="11">Workpapers!$6:$6</definedName>
    <definedName name="PROJ" localSheetId="11">#REF!</definedName>
    <definedName name="PROJ">#REF!</definedName>
    <definedName name="project" localSheetId="11">#REF!</definedName>
    <definedName name="project">#REF!</definedName>
    <definedName name="Qe" localSheetId="11">#REF!</definedName>
    <definedName name="Qe">#REF!</definedName>
    <definedName name="RECLASSES">'[3]101 &amp;106 BY MON'!$B$280:$Q$326</definedName>
    <definedName name="report">[8]Reporting_Period!$B$4</definedName>
    <definedName name="report_month">[22]PeopleMenu!$D$4</definedName>
    <definedName name="report_month_new">[23]Reporting_Period!$B$4</definedName>
    <definedName name="report_quarter">[22]PeopleMenu!$D$3</definedName>
    <definedName name="report_quarter_new">[23]Reporting_Period!$B$3</definedName>
    <definedName name="report_year">[24]PeopleMenu!$D$2</definedName>
    <definedName name="RES_Month">'[12]PSE&amp;G'!$J$8:$P$44</definedName>
    <definedName name="RES_YTD">'[12]PSE&amp;G'!$A$8:$H$44</definedName>
    <definedName name="retire" localSheetId="11">#REF!</definedName>
    <definedName name="retire">#REF!</definedName>
    <definedName name="retired" localSheetId="11">#REF!</definedName>
    <definedName name="retired">#REF!</definedName>
    <definedName name="RETIREMENTS">'[3]101 &amp;106 BY MON'!$B$213:$Q$266</definedName>
    <definedName name="RptBudget" localSheetId="11">'[4]Work Plan'!#REF!</definedName>
    <definedName name="RptBudget">'[4]Work Plan'!#REF!</definedName>
    <definedName name="RptMonth">'[25]Work Plan'!$H$303</definedName>
    <definedName name="rqrwqfas" localSheetId="11">#REF!</definedName>
    <definedName name="rqrwqfas">#REF!</definedName>
    <definedName name="rterteq" localSheetId="11">#REF!</definedName>
    <definedName name="rterteq">#REF!</definedName>
    <definedName name="SafeReliableCOpsMonth">'[5]Customer Operations'!$P$20:$AD$42</definedName>
    <definedName name="SafeReliableCOpsYTD">'[5]Customer Operations'!$A$20:$O$42</definedName>
    <definedName name="SafeReliableEDMonth">[13]Elec!$P$20:$AC$33</definedName>
    <definedName name="SafeReliableEDYTD">[13]Elec!$A$20:$N$34</definedName>
    <definedName name="SafeReliableGasMonth">'[26]Gas Delivery'!$M$18:$W$35</definedName>
    <definedName name="SafeReliableGasYTD">'[26]Gas Delivery'!$A$18:$K$37</definedName>
    <definedName name="SafeReliableMonth">'[27]PSE&amp;GSafeReliableSummary'!$L$21:$V$38</definedName>
    <definedName name="SafeReliableResMonth">'[20]PSE&amp;G'!$J$17:$R$23</definedName>
    <definedName name="SafeReliableResYTD">'[20]PSE&amp;G'!$A$17:$I$25</definedName>
    <definedName name="SafeReliableYTD">'[27]PSE&amp;GSafeReliableSummary'!$A$21:$K$38</definedName>
    <definedName name="SAP" localSheetId="11">#REF!</definedName>
    <definedName name="SAP">#REF!</definedName>
    <definedName name="September" localSheetId="11">#REF!</definedName>
    <definedName name="September">#REF!</definedName>
    <definedName name="SeptemberBdgt" localSheetId="11">#REF!</definedName>
    <definedName name="SeptemberBdgt">#REF!</definedName>
    <definedName name="SeptemberYTD" localSheetId="11">#REF!</definedName>
    <definedName name="SeptemberYTD">#REF!</definedName>
    <definedName name="service" localSheetId="11">#REF!</definedName>
    <definedName name="service">#REF!</definedName>
    <definedName name="solver_adj" localSheetId="0" hidden="1">'Appendix A'!#REF!</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'Appendix A'!#REF!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981598</definedName>
    <definedName name="Sort" localSheetId="11">#REF!</definedName>
    <definedName name="Sort">#REF!</definedName>
    <definedName name="sou" localSheetId="11">#REF!</definedName>
    <definedName name="sou">#REF!</definedName>
    <definedName name="Southern" localSheetId="11">#REF!</definedName>
    <definedName name="Southern">#REF!</definedName>
    <definedName name="stim" localSheetId="11">#REF!</definedName>
    <definedName name="stim">#REF!</definedName>
    <definedName name="tab" localSheetId="11">#REF!</definedName>
    <definedName name="tab">#REF!</definedName>
    <definedName name="Target_09">'[28]PSE&amp;G'!$A$8:$Z$64</definedName>
    <definedName name="TBLReforecastPM" localSheetId="11">#REF!</definedName>
    <definedName name="TBLReforecastPM">#REF!</definedName>
    <definedName name="TEST0" localSheetId="11">#REF!</definedName>
    <definedName name="TEST0">#REF!</definedName>
    <definedName name="TESTHKEY" localSheetId="11">#REF!</definedName>
    <definedName name="TESTHKEY">#REF!</definedName>
    <definedName name="TESTKEYS" localSheetId="11">#REF!</definedName>
    <definedName name="TESTKEYS">#REF!</definedName>
    <definedName name="TESTVKEY" localSheetId="11">#REF!</definedName>
    <definedName name="TESTVKEY">#REF!</definedName>
    <definedName name="tetyhdrt">[8]Reporting_Period!$B$3</definedName>
    <definedName name="tgr">'[29]PSE&amp;G'!$A$6:$Z$67</definedName>
    <definedName name="TimeList" localSheetId="11">#REF!</definedName>
    <definedName name="TimeList">#REF!</definedName>
    <definedName name="total" localSheetId="11">#REF!</definedName>
    <definedName name="total">#REF!</definedName>
    <definedName name="toy" localSheetId="11">#REF!</definedName>
    <definedName name="toy">#REF!</definedName>
    <definedName name="trans" localSheetId="11">#REF!</definedName>
    <definedName name="trans">#REF!</definedName>
    <definedName name="TRANSFER">'[3]101 &amp;106 BY MON'!$B$145:$Q$200</definedName>
    <definedName name="tyertre" localSheetId="11">#REF!</definedName>
    <definedName name="tyertre">#REF!</definedName>
    <definedName name="tyetyrt">'[29]PSE&amp;G'!$A$6:$Z$67</definedName>
    <definedName name="tyeye">[8]Reporting_Period!$B$4</definedName>
    <definedName name="ups" localSheetId="11">#REF!</definedName>
    <definedName name="ups">#REF!</definedName>
    <definedName name="wbs" localSheetId="11">#REF!</definedName>
    <definedName name="wbs">#REF!</definedName>
    <definedName name="Year">[30]Data!$B$18</definedName>
    <definedName name="Z_28948E05_8F34_4F1E_96FB_A80A6A844600_.wvu.Cols" localSheetId="9" hidden="1">'7 -TEC'!#REF!</definedName>
    <definedName name="Z_28948E05_8F34_4F1E_96FB_A80A6A844600_.wvu.Cols" localSheetId="2" hidden="1">'ADITI-ADIT'!#REF!</definedName>
    <definedName name="Z_28948E05_8F34_4F1E_96FB_A80A6A844600_.wvu.Cols" localSheetId="1" hidden="1">'ATT1A-ADIT '!#REF!</definedName>
    <definedName name="Z_28948E05_8F34_4F1E_96FB_A80A6A844600_.wvu.PrintArea" localSheetId="4" hidden="1">'3 - Revenue Credits'!$A$2:$D$38</definedName>
    <definedName name="Z_28948E05_8F34_4F1E_96FB_A80A6A844600_.wvu.PrintArea" localSheetId="2" hidden="1">'ADITI-ADIT'!$A$1:$G$103</definedName>
    <definedName name="Z_28948E05_8F34_4F1E_96FB_A80A6A844600_.wvu.PrintArea" localSheetId="0" hidden="1">'Appendix A'!$A$2:$H$305</definedName>
    <definedName name="Z_28948E05_8F34_4F1E_96FB_A80A6A844600_.wvu.PrintArea" localSheetId="1" hidden="1">'ATT1A-ADIT '!$A$1:$G$101</definedName>
    <definedName name="Z_28948E05_8F34_4F1E_96FB_A80A6A844600_.wvu.PrintTitles" localSheetId="9" hidden="1">'7 -TEC'!$C:$D</definedName>
    <definedName name="Z_28948E05_8F34_4F1E_96FB_A80A6A844600_.wvu.Rows" localSheetId="5" hidden="1">'4 - 100 Basis Pt ROE'!#REF!,'4 - 100 Basis Pt ROE'!#REF!</definedName>
    <definedName name="Z_28948E05_8F34_4F1E_96FB_A80A6A844600_.wvu.Rows" localSheetId="0" hidden="1">'Appendix A'!#REF!</definedName>
    <definedName name="Z_3A38DF7A_C35E_4DD3_9893_26310A3EF836_.wvu.Cols" localSheetId="9" hidden="1">'7 -TEC'!#REF!</definedName>
    <definedName name="Z_3A38DF7A_C35E_4DD3_9893_26310A3EF836_.wvu.PrintArea" localSheetId="4" hidden="1">'3 - Revenue Credits'!$A$2:$D$38</definedName>
    <definedName name="Z_3A38DF7A_C35E_4DD3_9893_26310A3EF836_.wvu.PrintArea" localSheetId="0" hidden="1">'Appendix A'!$A$2:$H$305</definedName>
    <definedName name="Z_3A38DF7A_C35E_4DD3_9893_26310A3EF836_.wvu.PrintTitles" localSheetId="9" hidden="1">'7 -TEC'!$C:$D</definedName>
    <definedName name="Z_3A38DF7A_C35E_4DD3_9893_26310A3EF836_.wvu.Rows" localSheetId="5" hidden="1">'4 - 100 Basis Pt ROE'!#REF!</definedName>
    <definedName name="Z_416404B7_8533_4A12_ABD0_58CFDEB49D80_.wvu.PrintArea" localSheetId="4" hidden="1">'3 - Revenue Credits'!$A$2:$D$44</definedName>
    <definedName name="Z_416404B7_8533_4A12_ABD0_58CFDEB49D80_.wvu.PrintArea" localSheetId="6" hidden="1">'5 - Cost Support'!$A$1:$U$232</definedName>
    <definedName name="Z_416404B7_8533_4A12_ABD0_58CFDEB49D80_.wvu.PrintArea" localSheetId="7" hidden="1">'6- True-Up Adjustment '!$A$1:$K$106</definedName>
    <definedName name="Z_416404B7_8533_4A12_ABD0_58CFDEB49D80_.wvu.PrintArea" localSheetId="8" hidden="1">'6A-Estimate &amp; Reconcile'!$A$1:$BJ$80</definedName>
    <definedName name="Z_416404B7_8533_4A12_ABD0_58CFDEB49D80_.wvu.PrintArea" localSheetId="9" hidden="1">'7 -TEC'!$E$1:$FZ$56</definedName>
    <definedName name="Z_416404B7_8533_4A12_ABD0_58CFDEB49D80_.wvu.PrintArea" localSheetId="2" hidden="1">'ADITI-ADIT'!$A$1:$G$108</definedName>
    <definedName name="Z_416404B7_8533_4A12_ABD0_58CFDEB49D80_.wvu.PrintArea" localSheetId="0" hidden="1">'Appendix A'!$A$3:$H$310</definedName>
    <definedName name="Z_416404B7_8533_4A12_ABD0_58CFDEB49D80_.wvu.PrintArea" localSheetId="3" hidden="1">'ATT 2 - Other Taxes'!$A$1:$H$68</definedName>
    <definedName name="Z_416404B7_8533_4A12_ABD0_58CFDEB49D80_.wvu.PrintArea" localSheetId="1" hidden="1">'ATT1A-ADIT '!$A$1:$G$111</definedName>
    <definedName name="Z_416404B7_8533_4A12_ABD0_58CFDEB49D80_.wvu.PrintTitles" localSheetId="6" hidden="1">'5 - Cost Support'!$1:$4</definedName>
    <definedName name="Z_416404B7_8533_4A12_ABD0_58CFDEB49D80_.wvu.PrintTitles" localSheetId="8" hidden="1">'6A-Estimate &amp; Reconcile'!$1:$5</definedName>
    <definedName name="Z_416404B7_8533_4A12_ABD0_58CFDEB49D80_.wvu.PrintTitles" localSheetId="9" hidden="1">'7 -TEC'!$A:$D,'7 -TEC'!$1:$27</definedName>
    <definedName name="Z_416404B7_8533_4A12_ABD0_58CFDEB49D80_.wvu.PrintTitles" localSheetId="0" hidden="1">'Appendix A'!$2:$6</definedName>
    <definedName name="Z_4C7C2344_134C_465A_ADEB_A5E96AAE2308_.wvu.Cols" localSheetId="9" hidden="1">'7 -TEC'!#REF!</definedName>
    <definedName name="Z_4C7C2344_134C_465A_ADEB_A5E96AAE2308_.wvu.PrintArea" localSheetId="4" hidden="1">'3 - Revenue Credits'!$A$2:$D$38</definedName>
    <definedName name="Z_4C7C2344_134C_465A_ADEB_A5E96AAE2308_.wvu.PrintArea" localSheetId="0" hidden="1">'Appendix A'!$A$2:$H$305</definedName>
    <definedName name="Z_4C7C2344_134C_465A_ADEB_A5E96AAE2308_.wvu.PrintTitles" localSheetId="9" hidden="1">'7 -TEC'!$C:$D</definedName>
    <definedName name="Z_4C7C2344_134C_465A_ADEB_A5E96AAE2308_.wvu.Rows" localSheetId="5" hidden="1">'4 - 100 Basis Pt ROE'!#REF!</definedName>
    <definedName name="Z_63011E91_4609_4523_98FE_FD252E915668_.wvu.Cols" localSheetId="2" hidden="1">'ADITI-ADIT'!#REF!</definedName>
    <definedName name="Z_63011E91_4609_4523_98FE_FD252E915668_.wvu.Cols" localSheetId="1" hidden="1">'ATT1A-ADIT '!#REF!</definedName>
    <definedName name="Z_63011E91_4609_4523_98FE_FD252E915668_.wvu.PrintArea" localSheetId="2" hidden="1">'ADITI-ADIT'!$A$1:$G$103</definedName>
    <definedName name="Z_63011E91_4609_4523_98FE_FD252E915668_.wvu.PrintArea" localSheetId="1" hidden="1">'ATT1A-ADIT '!$A$1:$G$101</definedName>
    <definedName name="Z_6928E596_79BD_4CEC_9F0D_07E62D69B2A5_.wvu.Cols" localSheetId="2" hidden="1">'ADITI-ADIT'!#REF!</definedName>
    <definedName name="Z_6928E596_79BD_4CEC_9F0D_07E62D69B2A5_.wvu.Cols" localSheetId="1" hidden="1">'ATT1A-ADIT '!#REF!</definedName>
    <definedName name="Z_6928E596_79BD_4CEC_9F0D_07E62D69B2A5_.wvu.PrintArea" localSheetId="2" hidden="1">'ADITI-ADIT'!$A$1:$G$103</definedName>
    <definedName name="Z_6928E596_79BD_4CEC_9F0D_07E62D69B2A5_.wvu.PrintArea" localSheetId="1" hidden="1">'ATT1A-ADIT '!$A$1:$G$101</definedName>
    <definedName name="Z_71B42B22_A376_44B5_B0C1_23FC1AA3DBA2_.wvu.Cols" localSheetId="9" hidden="1">'7 -TEC'!#REF!</definedName>
    <definedName name="Z_71B42B22_A376_44B5_B0C1_23FC1AA3DBA2_.wvu.Cols" localSheetId="2" hidden="1">'ADITI-ADIT'!#REF!</definedName>
    <definedName name="Z_71B42B22_A376_44B5_B0C1_23FC1AA3DBA2_.wvu.Cols" localSheetId="1" hidden="1">'ATT1A-ADIT '!#REF!</definedName>
    <definedName name="Z_71B42B22_A376_44B5_B0C1_23FC1AA3DBA2_.wvu.PrintArea" localSheetId="4" hidden="1">'3 - Revenue Credits'!$A$2:$D$38</definedName>
    <definedName name="Z_71B42B22_A376_44B5_B0C1_23FC1AA3DBA2_.wvu.PrintArea" localSheetId="2" hidden="1">'ADITI-ADIT'!$A$1:$G$103</definedName>
    <definedName name="Z_71B42B22_A376_44B5_B0C1_23FC1AA3DBA2_.wvu.PrintArea" localSheetId="0" hidden="1">'Appendix A'!$A$2:$H$305</definedName>
    <definedName name="Z_71B42B22_A376_44B5_B0C1_23FC1AA3DBA2_.wvu.PrintArea" localSheetId="1" hidden="1">'ATT1A-ADIT '!$A$1:$G$101</definedName>
    <definedName name="Z_71B42B22_A376_44B5_B0C1_23FC1AA3DBA2_.wvu.PrintTitles" localSheetId="9" hidden="1">'7 -TEC'!$C:$D</definedName>
    <definedName name="Z_71B42B22_A376_44B5_B0C1_23FC1AA3DBA2_.wvu.Rows" localSheetId="5" hidden="1">'4 - 100 Basis Pt ROE'!#REF!,'4 - 100 Basis Pt ROE'!#REF!</definedName>
    <definedName name="Z_71B42B22_A376_44B5_B0C1_23FC1AA3DBA2_.wvu.Rows" localSheetId="0" hidden="1">'Appendix A'!#REF!</definedName>
    <definedName name="Z_8FBB4DC9_2D51_4AB9_80D8_F8474B404C29_.wvu.Cols" localSheetId="2" hidden="1">'ADITI-ADIT'!#REF!</definedName>
    <definedName name="Z_8FBB4DC9_2D51_4AB9_80D8_F8474B404C29_.wvu.Cols" localSheetId="1" hidden="1">'ATT1A-ADIT '!#REF!</definedName>
    <definedName name="Z_8FBB4DC9_2D51_4AB9_80D8_F8474B404C29_.wvu.PrintArea" localSheetId="2" hidden="1">'ADITI-ADIT'!$A$1:$G$103</definedName>
    <definedName name="Z_8FBB4DC9_2D51_4AB9_80D8_F8474B404C29_.wvu.PrintArea" localSheetId="1" hidden="1">'ATT1A-ADIT '!$A$1:$G$101</definedName>
    <definedName name="Z_B647CB7F_C846_4278_B6B1_1EF7F3C004F5_.wvu.Cols" localSheetId="2" hidden="1">'ADITI-ADIT'!#REF!</definedName>
    <definedName name="Z_B647CB7F_C846_4278_B6B1_1EF7F3C004F5_.wvu.Cols" localSheetId="1" hidden="1">'ATT1A-ADIT '!#REF!</definedName>
    <definedName name="Z_B647CB7F_C846_4278_B6B1_1EF7F3C004F5_.wvu.PrintArea" localSheetId="2" hidden="1">'ADITI-ADIT'!$A$1:$G$103</definedName>
    <definedName name="Z_B647CB7F_C846_4278_B6B1_1EF7F3C004F5_.wvu.PrintArea" localSheetId="1" hidden="1">'ATT1A-ADIT '!$A$1:$G$101</definedName>
    <definedName name="Z_DA967730_B71F_4038_B1B7_9D4790729C5D_.wvu.Cols" localSheetId="9" hidden="1">'7 -TEC'!#REF!</definedName>
    <definedName name="Z_DA967730_B71F_4038_B1B7_9D4790729C5D_.wvu.PrintArea" localSheetId="4" hidden="1">'3 - Revenue Credits'!$A$2:$D$38</definedName>
    <definedName name="Z_DA967730_B71F_4038_B1B7_9D4790729C5D_.wvu.PrintArea" localSheetId="0" hidden="1">'Appendix A'!$A$2:$H$305</definedName>
    <definedName name="Z_DA967730_B71F_4038_B1B7_9D4790729C5D_.wvu.PrintTitles" localSheetId="9" hidden="1">'7 -TEC'!$C:$D</definedName>
    <definedName name="Z_DA967730_B71F_4038_B1B7_9D4790729C5D_.wvu.Rows" localSheetId="5" hidden="1">'4 - 100 Basis Pt ROE'!#REF!</definedName>
    <definedName name="Z_DC91DEF3_837B_4BB9_A81E_3B78C5914E6C_.wvu.Cols" localSheetId="9" hidden="1">'7 -TEC'!#REF!</definedName>
    <definedName name="Z_DC91DEF3_837B_4BB9_A81E_3B78C5914E6C_.wvu.Cols" localSheetId="2" hidden="1">'ADITI-ADIT'!#REF!</definedName>
    <definedName name="Z_DC91DEF3_837B_4BB9_A81E_3B78C5914E6C_.wvu.Cols" localSheetId="1" hidden="1">'ATT1A-ADIT '!#REF!</definedName>
    <definedName name="Z_DC91DEF3_837B_4BB9_A81E_3B78C5914E6C_.wvu.PrintArea" localSheetId="4" hidden="1">'3 - Revenue Credits'!$A$2:$D$38</definedName>
    <definedName name="Z_DC91DEF3_837B_4BB9_A81E_3B78C5914E6C_.wvu.PrintArea" localSheetId="2" hidden="1">'ADITI-ADIT'!$A$1:$G$103</definedName>
    <definedName name="Z_DC91DEF3_837B_4BB9_A81E_3B78C5914E6C_.wvu.PrintArea" localSheetId="0" hidden="1">'Appendix A'!$A$2:$H$305</definedName>
    <definedName name="Z_DC91DEF3_837B_4BB9_A81E_3B78C5914E6C_.wvu.PrintArea" localSheetId="1" hidden="1">'ATT1A-ADIT '!$A$1:$G$101</definedName>
    <definedName name="Z_DC91DEF3_837B_4BB9_A81E_3B78C5914E6C_.wvu.PrintTitles" localSheetId="9" hidden="1">'7 -TEC'!$C:$D</definedName>
    <definedName name="Z_DC91DEF3_837B_4BB9_A81E_3B78C5914E6C_.wvu.Rows" localSheetId="5" hidden="1">'4 - 100 Basis Pt ROE'!#REF!</definedName>
    <definedName name="Z_F96D6087_3330_4A81_95EC_26BA83722A49_.wvu.Cols" localSheetId="9" hidden="1">'7 -TEC'!#REF!</definedName>
    <definedName name="Z_F96D6087_3330_4A81_95EC_26BA83722A49_.wvu.PrintArea" localSheetId="4" hidden="1">'3 - Revenue Credits'!$A$2:$D$38</definedName>
    <definedName name="Z_F96D6087_3330_4A81_95EC_26BA83722A49_.wvu.PrintArea" localSheetId="0" hidden="1">'Appendix A'!$A$2:$H$305</definedName>
    <definedName name="Z_F96D6087_3330_4A81_95EC_26BA83722A49_.wvu.PrintTitles" localSheetId="9" hidden="1">'7 -TEC'!$C:$D</definedName>
    <definedName name="Z_F96D6087_3330_4A81_95EC_26BA83722A49_.wvu.Rows" localSheetId="5" hidden="1">'4 - 100 Basis Pt ROE'!#REF!</definedName>
    <definedName name="Z_FAAD9AAC_1337_43AB_BF1F_CCF9DFCF5B78_.wvu.Cols" localSheetId="9" hidden="1">'7 -TEC'!#REF!</definedName>
    <definedName name="Z_FAAD9AAC_1337_43AB_BF1F_CCF9DFCF5B78_.wvu.Cols" localSheetId="2" hidden="1">'ADITI-ADIT'!#REF!</definedName>
    <definedName name="Z_FAAD9AAC_1337_43AB_BF1F_CCF9DFCF5B78_.wvu.Cols" localSheetId="1" hidden="1">'ATT1A-ADIT '!#REF!</definedName>
    <definedName name="Z_FAAD9AAC_1337_43AB_BF1F_CCF9DFCF5B78_.wvu.PrintArea" localSheetId="4" hidden="1">'3 - Revenue Credits'!$A$2:$D$38</definedName>
    <definedName name="Z_FAAD9AAC_1337_43AB_BF1F_CCF9DFCF5B78_.wvu.PrintArea" localSheetId="2" hidden="1">'ADITI-ADIT'!$A$1:$G$103</definedName>
    <definedName name="Z_FAAD9AAC_1337_43AB_BF1F_CCF9DFCF5B78_.wvu.PrintArea" localSheetId="0" hidden="1">'Appendix A'!$A$2:$H$305</definedName>
    <definedName name="Z_FAAD9AAC_1337_43AB_BF1F_CCF9DFCF5B78_.wvu.PrintArea" localSheetId="1" hidden="1">'ATT1A-ADIT '!$A$1:$G$101</definedName>
    <definedName name="Z_FAAD9AAC_1337_43AB_BF1F_CCF9DFCF5B78_.wvu.PrintTitles" localSheetId="9" hidden="1">'7 -TEC'!$C:$D</definedName>
    <definedName name="Z_FAAD9AAC_1337_43AB_BF1F_CCF9DFCF5B78_.wvu.Rows" localSheetId="5" hidden="1">'4 - 100 Basis Pt ROE'!#REF!</definedName>
    <definedName name="zero" localSheetId="11">#REF!</definedName>
    <definedName name="zero">#REF!</definedName>
  </definedNames>
  <calcPr calcId="145621"/>
  <customWorkbookViews>
    <customWorkbookView name="S. Merchant - Personal View" guid="{3A38DF7A-C35E-4DD3-9893-26310A3EF836}" mergeInterval="0" personalView="1" maximized="1" windowWidth="1020" windowHeight="632" tabRatio="809" activeSheetId="2"/>
    <customWorkbookView name="DLCO - Personal View" guid="{F96D6087-3330-4A81-95EC-26BA83722A49}" mergeInterval="0" personalView="1" maximized="1" windowWidth="1020" windowHeight="579" tabRatio="809" activeSheetId="1"/>
    <customWorkbookView name="jbornak - Personal View" guid="{DA967730-B71F-4038-B1B7-9D4790729C5D}" mergeInterval="0" personalView="1" xWindow="14" yWindow="24" windowWidth="881" windowHeight="583" tabRatio="809" activeSheetId="1"/>
    <customWorkbookView name="smullin - Personal View" guid="{4C7C2344-134C-465A-ADEB-A5E96AAE2308}" mergeInterval="0" personalView="1" maximized="1" windowWidth="1020" windowHeight="603" tabRatio="809" activeSheetId="1"/>
    <customWorkbookView name="x317aks - Personal View" guid="{FAAD9AAC-1337-43AB-BF1F-CCF9DFCF5B78}" mergeInterval="0" personalView="1" maximized="1" windowWidth="1020" windowHeight="539" tabRatio="809" activeSheetId="9"/>
    <customWorkbookView name="x086hmh - Personal View" guid="{71B42B22-A376-44B5-B0C1-23FC1AA3DBA2}" mergeInterval="0" personalView="1" maximized="1" windowWidth="1676" windowHeight="904" tabRatio="809" activeSheetId="1"/>
    <customWorkbookView name="Helen Hight - Personal View" guid="{28948E05-8F34-4F1E-96FB-A80A6A844600}" mergeInterval="0" personalView="1" maximized="1" windowWidth="1020" windowHeight="596" tabRatio="809" activeSheetId="11"/>
    <customWorkbookView name="Preferred Customer - Personal View" guid="{DC91DEF3-837B-4BB9-A81E-3B78C5914E6C}" mergeInterval="0" personalView="1" maximized="1" windowWidth="1004" windowHeight="571" tabRatio="809" activeSheetId="9"/>
    <customWorkbookView name="Dabydeen, Jeanette I. - Personal View" guid="{416404B7-8533-4A12-ABD0-58CFDEB49D80}" mergeInterval="0" personalView="1" maximized="1" windowWidth="1276" windowHeight="799" tabRatio="896" activeSheetId="1"/>
  </customWorkbookViews>
</workbook>
</file>

<file path=xl/calcChain.xml><?xml version="1.0" encoding="utf-8"?>
<calcChain xmlns="http://schemas.openxmlformats.org/spreadsheetml/2006/main">
  <c r="E24" i="9" l="1"/>
  <c r="B48" i="9" l="1"/>
  <c r="C48" i="9" s="1"/>
  <c r="D48" i="9" s="1"/>
  <c r="E48" i="9" s="1"/>
  <c r="F48" i="9" s="1"/>
  <c r="G48" i="9" s="1"/>
  <c r="H48" i="9" s="1"/>
  <c r="I48" i="9" s="1"/>
  <c r="J48" i="9" s="1"/>
  <c r="K48" i="9" s="1"/>
  <c r="L48" i="9" s="1"/>
  <c r="M48" i="9" s="1"/>
  <c r="N48" i="9" s="1"/>
  <c r="O48" i="9" s="1"/>
  <c r="P48" i="9" s="1"/>
  <c r="Q48" i="9" s="1"/>
  <c r="R48" i="9" s="1"/>
  <c r="S48" i="9" s="1"/>
  <c r="T48" i="9" s="1"/>
  <c r="U48" i="9" s="1"/>
  <c r="V48" i="9" s="1"/>
  <c r="W48" i="9" s="1"/>
  <c r="X48" i="9" s="1"/>
  <c r="Y48" i="9" s="1"/>
  <c r="Z48" i="9" s="1"/>
  <c r="AA48" i="9" s="1"/>
  <c r="AB48" i="9" s="1"/>
  <c r="AC48" i="9" s="1"/>
  <c r="AD48" i="9" s="1"/>
  <c r="AE48" i="9" s="1"/>
  <c r="AF48" i="9" s="1"/>
  <c r="AH48" i="9" l="1"/>
  <c r="AG48" i="9"/>
  <c r="AI48" i="9" l="1"/>
  <c r="AJ48" i="9" s="1"/>
  <c r="AK48" i="9"/>
  <c r="AL48" i="9" s="1"/>
  <c r="AM48" i="9" s="1"/>
  <c r="AN48" i="9" s="1"/>
  <c r="AO48" i="9" s="1"/>
  <c r="AP48" i="9" s="1"/>
  <c r="AQ48" i="9" s="1"/>
  <c r="AU48" i="9" l="1"/>
  <c r="AV48" i="9" s="1"/>
  <c r="AR48" i="9"/>
  <c r="AS48" i="9" s="1"/>
  <c r="AT48" i="9" s="1"/>
  <c r="AX48" i="9" l="1"/>
  <c r="AY48" i="9" s="1"/>
  <c r="AZ48" i="9" s="1"/>
  <c r="BA48" i="9" s="1"/>
  <c r="BB48" i="9" s="1"/>
  <c r="BC48" i="9" s="1"/>
  <c r="BD48" i="9" s="1"/>
  <c r="BE48" i="9" s="1"/>
  <c r="BF48" i="9" s="1"/>
  <c r="BG48" i="9" s="1"/>
  <c r="BH48" i="9" s="1"/>
  <c r="BI48" i="9" s="1"/>
  <c r="BJ48" i="9" s="1"/>
  <c r="BK48" i="9" s="1"/>
  <c r="BL48" i="9" s="1"/>
  <c r="BM48" i="9" s="1"/>
  <c r="BN48" i="9" s="1"/>
  <c r="BO48" i="9" s="1"/>
  <c r="BP48" i="9" s="1"/>
  <c r="BQ48" i="9" s="1"/>
  <c r="BR48" i="9" s="1"/>
  <c r="BS48" i="9" s="1"/>
  <c r="BT48" i="9" s="1"/>
  <c r="BU48" i="9" s="1"/>
  <c r="BV48" i="9" s="1"/>
  <c r="BW48" i="9" s="1"/>
  <c r="BX48" i="9" s="1"/>
  <c r="BY48" i="9" s="1"/>
  <c r="BZ48" i="9" s="1"/>
  <c r="CA48" i="9" s="1"/>
  <c r="CB48" i="9" s="1"/>
  <c r="CC48" i="9" s="1"/>
  <c r="CD48" i="9" s="1"/>
  <c r="CE48" i="9" s="1"/>
  <c r="AW48" i="9"/>
  <c r="CB36" i="10" l="1"/>
  <c r="C42" i="37" l="1"/>
  <c r="CQ36" i="10" l="1"/>
  <c r="CR62" i="10" s="1"/>
  <c r="CR63" i="10" s="1"/>
  <c r="CQ62" i="10" l="1"/>
  <c r="CQ63" i="10" l="1"/>
  <c r="T10" i="7" l="1"/>
  <c r="T12" i="7"/>
  <c r="T14" i="7"/>
  <c r="T11" i="7"/>
  <c r="T13" i="7"/>
  <c r="T9" i="7"/>
  <c r="F39" i="2" l="1"/>
  <c r="C39" i="2"/>
  <c r="E38" i="2"/>
  <c r="C37" i="2"/>
  <c r="F36" i="2"/>
  <c r="F35" i="2"/>
  <c r="F34" i="2"/>
  <c r="F33" i="2"/>
  <c r="F32" i="2"/>
  <c r="E31" i="2"/>
  <c r="EA36" i="10" l="1"/>
  <c r="E101" i="14" l="1"/>
  <c r="C69" i="14"/>
  <c r="E39" i="14"/>
  <c r="C72" i="14" l="1"/>
  <c r="C37" i="37" l="1"/>
  <c r="C41" i="37" l="1"/>
  <c r="C40" i="37"/>
  <c r="C39" i="37"/>
  <c r="C38" i="37"/>
  <c r="C36" i="37"/>
  <c r="C35" i="37"/>
  <c r="IQ58" i="10" l="1"/>
  <c r="IQ59" i="10" l="1"/>
  <c r="C25" i="37" l="1"/>
  <c r="C24" i="37"/>
  <c r="C23" i="37"/>
  <c r="C22" i="37"/>
  <c r="C21" i="37"/>
  <c r="C20" i="37"/>
  <c r="C19" i="37"/>
  <c r="C18" i="37" l="1"/>
  <c r="C17" i="37"/>
  <c r="C16" i="37"/>
  <c r="C15" i="37"/>
  <c r="C14" i="37"/>
  <c r="C13" i="37"/>
  <c r="C12" i="37"/>
  <c r="C11" i="37"/>
  <c r="C10" i="37"/>
  <c r="C9" i="37"/>
  <c r="C8" i="37"/>
  <c r="AU10" i="9"/>
  <c r="AV10" i="9"/>
  <c r="AW10" i="9"/>
  <c r="AX10" i="9"/>
  <c r="AY10" i="9"/>
  <c r="AZ10" i="9"/>
  <c r="BA10" i="9"/>
  <c r="BB10" i="9"/>
  <c r="BC10" i="9"/>
  <c r="BD10" i="9"/>
  <c r="BE10" i="9"/>
  <c r="BF10" i="9"/>
  <c r="BG10" i="9"/>
  <c r="BH10" i="9"/>
  <c r="BI10" i="9"/>
  <c r="BJ10" i="9"/>
  <c r="BK10" i="9"/>
  <c r="BL10" i="9"/>
  <c r="BM10" i="9"/>
  <c r="BN10" i="9"/>
  <c r="BO10" i="9"/>
  <c r="BP10" i="9"/>
  <c r="BQ10" i="9"/>
  <c r="BR10" i="9"/>
  <c r="BS10" i="9"/>
  <c r="BT10" i="9"/>
  <c r="BU10" i="9"/>
  <c r="BV10" i="9"/>
  <c r="BW10" i="9"/>
  <c r="BX10" i="9"/>
  <c r="BY10" i="9"/>
  <c r="BZ10" i="9"/>
  <c r="CA10" i="9"/>
  <c r="CB10" i="9"/>
  <c r="CC10" i="9"/>
  <c r="CD10" i="9"/>
  <c r="CE10" i="9"/>
  <c r="CF10" i="9"/>
  <c r="AT10" i="9"/>
  <c r="AV11" i="9"/>
  <c r="AV12" i="9" s="1"/>
  <c r="AV13" i="9" s="1"/>
  <c r="AV14" i="9" s="1"/>
  <c r="AV15" i="9" s="1"/>
  <c r="AV16" i="9" s="1"/>
  <c r="AV17" i="9" s="1"/>
  <c r="AV18" i="9" s="1"/>
  <c r="AV19" i="9" s="1"/>
  <c r="AV20" i="9" s="1"/>
  <c r="AV21" i="9" s="1"/>
  <c r="AV22" i="9" s="1"/>
  <c r="AV23" i="9" s="1"/>
  <c r="AU11" i="9"/>
  <c r="AU12" i="9" s="1"/>
  <c r="AU13" i="9" s="1"/>
  <c r="AU14" i="9" s="1"/>
  <c r="AU15" i="9" s="1"/>
  <c r="AU16" i="9" s="1"/>
  <c r="AU17" i="9" s="1"/>
  <c r="AU18" i="9" s="1"/>
  <c r="AU19" i="9" s="1"/>
  <c r="AU20" i="9" s="1"/>
  <c r="AU21" i="9" s="1"/>
  <c r="AU22" i="9" s="1"/>
  <c r="AU23" i="9" s="1"/>
  <c r="AT11" i="9"/>
  <c r="AT12" i="9" s="1"/>
  <c r="AT13" i="9" s="1"/>
  <c r="AT14" i="9" s="1"/>
  <c r="AT15" i="9" s="1"/>
  <c r="AT16" i="9" s="1"/>
  <c r="AT17" i="9" s="1"/>
  <c r="AT18" i="9" s="1"/>
  <c r="AT19" i="9" s="1"/>
  <c r="AT20" i="9" s="1"/>
  <c r="AT21" i="9" s="1"/>
  <c r="AT22" i="9" s="1"/>
  <c r="AT23" i="9" s="1"/>
  <c r="D24" i="9"/>
  <c r="C24" i="9"/>
  <c r="C7" i="37" l="1"/>
  <c r="C34" i="37" l="1"/>
  <c r="C33" i="37"/>
  <c r="C32" i="37"/>
  <c r="EY62" i="10"/>
  <c r="C31" i="37" l="1"/>
  <c r="C30" i="37"/>
  <c r="C29" i="37"/>
  <c r="C27" i="37"/>
  <c r="C28" i="37"/>
  <c r="C26" i="37" l="1"/>
  <c r="BE11" i="9" l="1"/>
  <c r="BF11" i="9"/>
  <c r="BG11" i="9"/>
  <c r="BH11" i="9"/>
  <c r="BI11" i="9"/>
  <c r="BJ11" i="9"/>
  <c r="BK11" i="9"/>
  <c r="BL11" i="9"/>
  <c r="AZ11" i="9"/>
  <c r="BA11" i="9"/>
  <c r="BB11" i="9"/>
  <c r="BC11" i="9"/>
  <c r="BD11" i="9"/>
  <c r="AY11" i="9"/>
  <c r="AX11" i="9"/>
  <c r="AX12" i="9" s="1"/>
  <c r="AX13" i="9" s="1"/>
  <c r="AX14" i="9" s="1"/>
  <c r="AX15" i="9" s="1"/>
  <c r="AX16" i="9" s="1"/>
  <c r="AX17" i="9" s="1"/>
  <c r="AX18" i="9" s="1"/>
  <c r="AX19" i="9" s="1"/>
  <c r="AX20" i="9" s="1"/>
  <c r="AX21" i="9" s="1"/>
  <c r="AX22" i="9" s="1"/>
  <c r="AX23" i="9" s="1"/>
  <c r="AW11" i="9" l="1"/>
  <c r="AW12" i="9" s="1"/>
  <c r="AW13" i="9" s="1"/>
  <c r="AW14" i="9" s="1"/>
  <c r="AW15" i="9" s="1"/>
  <c r="AW16" i="9" s="1"/>
  <c r="AW17" i="9" s="1"/>
  <c r="AW18" i="9" s="1"/>
  <c r="AW19" i="9" s="1"/>
  <c r="AW20" i="9" s="1"/>
  <c r="AW21" i="9" s="1"/>
  <c r="AW22" i="9" s="1"/>
  <c r="AW23" i="9" s="1"/>
  <c r="BD12" i="9"/>
  <c r="BD13" i="9" s="1"/>
  <c r="BD14" i="9" s="1"/>
  <c r="BD15" i="9" s="1"/>
  <c r="BD16" i="9" s="1"/>
  <c r="BD17" i="9" s="1"/>
  <c r="BD18" i="9" s="1"/>
  <c r="BD19" i="9" s="1"/>
  <c r="BD20" i="9" s="1"/>
  <c r="BD21" i="9" s="1"/>
  <c r="BD22" i="9" s="1"/>
  <c r="BD23" i="9" s="1"/>
  <c r="BB12" i="9"/>
  <c r="BB13" i="9" s="1"/>
  <c r="BB14" i="9" s="1"/>
  <c r="BB15" i="9" s="1"/>
  <c r="BB16" i="9" s="1"/>
  <c r="BB17" i="9" s="1"/>
  <c r="BB18" i="9" s="1"/>
  <c r="BB19" i="9" s="1"/>
  <c r="BB20" i="9" s="1"/>
  <c r="BB21" i="9" s="1"/>
  <c r="BB22" i="9" s="1"/>
  <c r="BB23" i="9" s="1"/>
  <c r="BK12" i="9"/>
  <c r="BK13" i="9" s="1"/>
  <c r="BK14" i="9" s="1"/>
  <c r="BK15" i="9" s="1"/>
  <c r="BK16" i="9" s="1"/>
  <c r="BK17" i="9" s="1"/>
  <c r="BK18" i="9" s="1"/>
  <c r="BK19" i="9" s="1"/>
  <c r="BK20" i="9" s="1"/>
  <c r="BK21" i="9" s="1"/>
  <c r="BK22" i="9" s="1"/>
  <c r="BK23" i="9" s="1"/>
  <c r="BI12" i="9"/>
  <c r="BI13" i="9" s="1"/>
  <c r="BI14" i="9" s="1"/>
  <c r="BI15" i="9" s="1"/>
  <c r="BI16" i="9" s="1"/>
  <c r="BI17" i="9" s="1"/>
  <c r="BI18" i="9" s="1"/>
  <c r="BI19" i="9" s="1"/>
  <c r="BI20" i="9" s="1"/>
  <c r="BI21" i="9" s="1"/>
  <c r="BI22" i="9" s="1"/>
  <c r="BI23" i="9" s="1"/>
  <c r="BF12" i="9"/>
  <c r="BF13" i="9" s="1"/>
  <c r="BF14" i="9" s="1"/>
  <c r="BF15" i="9" s="1"/>
  <c r="BF16" i="9" s="1"/>
  <c r="BF17" i="9" s="1"/>
  <c r="BF18" i="9" s="1"/>
  <c r="BF19" i="9" s="1"/>
  <c r="BF20" i="9" s="1"/>
  <c r="BF21" i="9" s="1"/>
  <c r="BF22" i="9" s="1"/>
  <c r="BF23" i="9" s="1"/>
  <c r="AZ12" i="9"/>
  <c r="AZ13" i="9" s="1"/>
  <c r="AZ14" i="9" s="1"/>
  <c r="AZ15" i="9" s="1"/>
  <c r="AZ16" i="9" s="1"/>
  <c r="AZ17" i="9" s="1"/>
  <c r="AZ18" i="9" s="1"/>
  <c r="AZ19" i="9" s="1"/>
  <c r="AZ20" i="9" s="1"/>
  <c r="AZ21" i="9" s="1"/>
  <c r="AZ22" i="9" s="1"/>
  <c r="AZ23" i="9" s="1"/>
  <c r="BJ12" i="9"/>
  <c r="BJ13" i="9" s="1"/>
  <c r="BJ14" i="9" s="1"/>
  <c r="BJ15" i="9" s="1"/>
  <c r="BJ16" i="9" s="1"/>
  <c r="BJ17" i="9" s="1"/>
  <c r="BJ18" i="9" s="1"/>
  <c r="BJ19" i="9" s="1"/>
  <c r="BJ20" i="9" s="1"/>
  <c r="BJ21" i="9" s="1"/>
  <c r="BJ22" i="9" s="1"/>
  <c r="BJ23" i="9" s="1"/>
  <c r="BG12" i="9"/>
  <c r="BG13" i="9" s="1"/>
  <c r="BG14" i="9" s="1"/>
  <c r="BG15" i="9" s="1"/>
  <c r="BG16" i="9" s="1"/>
  <c r="BG17" i="9" s="1"/>
  <c r="BG18" i="9" s="1"/>
  <c r="BG19" i="9" s="1"/>
  <c r="BG20" i="9" s="1"/>
  <c r="BG21" i="9" s="1"/>
  <c r="BG22" i="9" s="1"/>
  <c r="BG23" i="9" s="1"/>
  <c r="BL12" i="9"/>
  <c r="BL13" i="9" s="1"/>
  <c r="BL14" i="9" s="1"/>
  <c r="BL15" i="9" s="1"/>
  <c r="BL16" i="9" s="1"/>
  <c r="BL17" i="9" s="1"/>
  <c r="BL18" i="9" s="1"/>
  <c r="BL19" i="9" s="1"/>
  <c r="BL20" i="9" s="1"/>
  <c r="BL21" i="9" s="1"/>
  <c r="BL22" i="9" s="1"/>
  <c r="BL23" i="9" s="1"/>
  <c r="BH12" i="9"/>
  <c r="BH13" i="9" s="1"/>
  <c r="BH14" i="9" s="1"/>
  <c r="BH15" i="9" s="1"/>
  <c r="BH16" i="9" s="1"/>
  <c r="BH17" i="9" s="1"/>
  <c r="BH18" i="9" s="1"/>
  <c r="BH19" i="9" s="1"/>
  <c r="BH20" i="9" s="1"/>
  <c r="BH21" i="9" s="1"/>
  <c r="BH22" i="9" s="1"/>
  <c r="BH23" i="9" s="1"/>
  <c r="BE12" i="9"/>
  <c r="BE13" i="9" s="1"/>
  <c r="BE14" i="9" s="1"/>
  <c r="BE15" i="9" s="1"/>
  <c r="BE16" i="9" s="1"/>
  <c r="BE17" i="9" s="1"/>
  <c r="BE18" i="9" s="1"/>
  <c r="BE19" i="9" s="1"/>
  <c r="BE20" i="9" s="1"/>
  <c r="BE21" i="9" s="1"/>
  <c r="BE22" i="9" s="1"/>
  <c r="BE23" i="9" s="1"/>
  <c r="AY12" i="9"/>
  <c r="AY13" i="9" s="1"/>
  <c r="AY14" i="9" s="1"/>
  <c r="AY15" i="9" s="1"/>
  <c r="AY16" i="9" s="1"/>
  <c r="AY17" i="9" s="1"/>
  <c r="AY18" i="9" s="1"/>
  <c r="AY19" i="9" s="1"/>
  <c r="AY20" i="9" s="1"/>
  <c r="AY21" i="9" s="1"/>
  <c r="AY22" i="9" s="1"/>
  <c r="AY23" i="9" s="1"/>
  <c r="BA12" i="9"/>
  <c r="BA13" i="9" s="1"/>
  <c r="BA14" i="9" s="1"/>
  <c r="BA15" i="9" s="1"/>
  <c r="BA16" i="9" s="1"/>
  <c r="BA17" i="9" s="1"/>
  <c r="BA18" i="9" s="1"/>
  <c r="BA19" i="9" s="1"/>
  <c r="BA20" i="9" s="1"/>
  <c r="BA21" i="9" s="1"/>
  <c r="BA22" i="9" s="1"/>
  <c r="BA23" i="9" s="1"/>
  <c r="BC12" i="9"/>
  <c r="BC13" i="9" s="1"/>
  <c r="BC14" i="9" s="1"/>
  <c r="BC15" i="9" s="1"/>
  <c r="BC16" i="9" s="1"/>
  <c r="BC17" i="9" s="1"/>
  <c r="BC18" i="9" s="1"/>
  <c r="BC19" i="9" s="1"/>
  <c r="BC20" i="9" s="1"/>
  <c r="BC21" i="9" s="1"/>
  <c r="BC22" i="9" s="1"/>
  <c r="BC23" i="9" s="1"/>
  <c r="BA24" i="9" l="1"/>
  <c r="BS11" i="9" l="1"/>
  <c r="BS12" i="9" s="1"/>
  <c r="BS13" i="9" s="1"/>
  <c r="BS14" i="9" s="1"/>
  <c r="BS15" i="9" s="1"/>
  <c r="BS16" i="9" s="1"/>
  <c r="BS17" i="9" s="1"/>
  <c r="BS18" i="9" s="1"/>
  <c r="BS19" i="9" s="1"/>
  <c r="BS20" i="9" s="1"/>
  <c r="BS21" i="9" s="1"/>
  <c r="BS22" i="9" s="1"/>
  <c r="BS23" i="9" s="1"/>
  <c r="CD11" i="9"/>
  <c r="CD12" i="9" s="1"/>
  <c r="CD13" i="9" s="1"/>
  <c r="CD14" i="9" s="1"/>
  <c r="CD15" i="9" s="1"/>
  <c r="CD16" i="9" s="1"/>
  <c r="BP11" i="9"/>
  <c r="BP12" i="9" s="1"/>
  <c r="BP13" i="9" s="1"/>
  <c r="BP14" i="9" s="1"/>
  <c r="BP15" i="9" s="1"/>
  <c r="BP16" i="9" s="1"/>
  <c r="BP17" i="9" s="1"/>
  <c r="BP18" i="9" s="1"/>
  <c r="BP19" i="9" s="1"/>
  <c r="BP20" i="9" s="1"/>
  <c r="BP21" i="9" s="1"/>
  <c r="BP22" i="9" s="1"/>
  <c r="BP23" i="9" s="1"/>
  <c r="CF11" i="9"/>
  <c r="BV11" i="9"/>
  <c r="BV12" i="9" s="1"/>
  <c r="BV13" i="9" s="1"/>
  <c r="BV14" i="9" s="1"/>
  <c r="BV15" i="9" s="1"/>
  <c r="BV16" i="9" s="1"/>
  <c r="BR11" i="9"/>
  <c r="BR12" i="9" s="1"/>
  <c r="BR13" i="9" s="1"/>
  <c r="BR14" i="9" s="1"/>
  <c r="BR15" i="9" s="1"/>
  <c r="CD17" i="9" l="1"/>
  <c r="CD18" i="9" s="1"/>
  <c r="CD19" i="9" s="1"/>
  <c r="CD20" i="9" s="1"/>
  <c r="CD21" i="9" s="1"/>
  <c r="CD22" i="9" s="1"/>
  <c r="CD23" i="9" s="1"/>
  <c r="CD24" i="9" s="1"/>
  <c r="BV17" i="9"/>
  <c r="BV18" i="9" s="1"/>
  <c r="BV19" i="9" s="1"/>
  <c r="BV20" i="9" s="1"/>
  <c r="BV21" i="9" s="1"/>
  <c r="BV22" i="9" s="1"/>
  <c r="BV23" i="9" s="1"/>
  <c r="BR16" i="9"/>
  <c r="BR17" i="9" s="1"/>
  <c r="BR18" i="9" s="1"/>
  <c r="BR19" i="9" s="1"/>
  <c r="BR20" i="9" s="1"/>
  <c r="BR21" i="9" s="1"/>
  <c r="BR22" i="9" s="1"/>
  <c r="BR23" i="9" s="1"/>
  <c r="BX11" i="9"/>
  <c r="BX12" i="9" s="1"/>
  <c r="BX13" i="9" s="1"/>
  <c r="BX14" i="9" s="1"/>
  <c r="BX15" i="9" s="1"/>
  <c r="BX16" i="9" s="1"/>
  <c r="BX17" i="9" s="1"/>
  <c r="BX18" i="9" s="1"/>
  <c r="BX19" i="9" s="1"/>
  <c r="BX20" i="9" s="1"/>
  <c r="BX21" i="9" s="1"/>
  <c r="BX22" i="9" s="1"/>
  <c r="BX23" i="9" s="1"/>
  <c r="CF12" i="9"/>
  <c r="CF13" i="9" s="1"/>
  <c r="CF14" i="9" s="1"/>
  <c r="CF15" i="9" s="1"/>
  <c r="CF16" i="9" s="1"/>
  <c r="CF17" i="9" s="1"/>
  <c r="CF18" i="9" s="1"/>
  <c r="CF19" i="9" s="1"/>
  <c r="CF20" i="9" s="1"/>
  <c r="CF21" i="9" s="1"/>
  <c r="CF22" i="9" s="1"/>
  <c r="CF23" i="9" s="1"/>
  <c r="BZ11" i="9"/>
  <c r="CC11" i="9"/>
  <c r="BU11" i="9"/>
  <c r="BU12" i="9" s="1"/>
  <c r="BU13" i="9" s="1"/>
  <c r="BU14" i="9" s="1"/>
  <c r="BU15" i="9" s="1"/>
  <c r="BU16" i="9" s="1"/>
  <c r="BU17" i="9" s="1"/>
  <c r="BU18" i="9" s="1"/>
  <c r="BU19" i="9" s="1"/>
  <c r="BU20" i="9" s="1"/>
  <c r="BU21" i="9" s="1"/>
  <c r="BU22" i="9" s="1"/>
  <c r="BU23" i="9" s="1"/>
  <c r="CB11" i="9"/>
  <c r="BN11" i="9"/>
  <c r="BN12" i="9" s="1"/>
  <c r="BN13" i="9" s="1"/>
  <c r="BN14" i="9" s="1"/>
  <c r="BN15" i="9" s="1"/>
  <c r="BN16" i="9" s="1"/>
  <c r="BN17" i="9" s="1"/>
  <c r="BN18" i="9" s="1"/>
  <c r="BN19" i="9" s="1"/>
  <c r="BN20" i="9" s="1"/>
  <c r="BN21" i="9" s="1"/>
  <c r="BN22" i="9" s="1"/>
  <c r="BN23" i="9" s="1"/>
  <c r="CA11" i="9"/>
  <c r="BW11" i="9"/>
  <c r="BW12" i="9" s="1"/>
  <c r="BW13" i="9" s="1"/>
  <c r="BW14" i="9" s="1"/>
  <c r="BW15" i="9" s="1"/>
  <c r="BW16" i="9" s="1"/>
  <c r="BW17" i="9" s="1"/>
  <c r="BW18" i="9" s="1"/>
  <c r="BW19" i="9" s="1"/>
  <c r="BW20" i="9" s="1"/>
  <c r="BW21" i="9" s="1"/>
  <c r="BW22" i="9" s="1"/>
  <c r="BW23" i="9" s="1"/>
  <c r="BO11" i="9"/>
  <c r="BO12" i="9" s="1"/>
  <c r="BO13" i="9" s="1"/>
  <c r="BO14" i="9" s="1"/>
  <c r="BO15" i="9" s="1"/>
  <c r="BO16" i="9" s="1"/>
  <c r="BO17" i="9" s="1"/>
  <c r="BO18" i="9" s="1"/>
  <c r="BO19" i="9" s="1"/>
  <c r="BO20" i="9" s="1"/>
  <c r="BO21" i="9" s="1"/>
  <c r="BO22" i="9" s="1"/>
  <c r="BO23" i="9" s="1"/>
  <c r="BY11" i="9"/>
  <c r="BY12" i="9" s="1"/>
  <c r="BY13" i="9" s="1"/>
  <c r="BY14" i="9" s="1"/>
  <c r="BY15" i="9" s="1"/>
  <c r="BY16" i="9" s="1"/>
  <c r="BY17" i="9" s="1"/>
  <c r="BY18" i="9" s="1"/>
  <c r="BY19" i="9" s="1"/>
  <c r="BY20" i="9" s="1"/>
  <c r="BY21" i="9" s="1"/>
  <c r="BY22" i="9" s="1"/>
  <c r="BY23" i="9" s="1"/>
  <c r="BT11" i="9"/>
  <c r="BT12" i="9" s="1"/>
  <c r="BT13" i="9" s="1"/>
  <c r="BT14" i="9" s="1"/>
  <c r="BT15" i="9" s="1"/>
  <c r="BT16" i="9" s="1"/>
  <c r="BT17" i="9" s="1"/>
  <c r="BT18" i="9" s="1"/>
  <c r="BT19" i="9" s="1"/>
  <c r="BT20" i="9" s="1"/>
  <c r="BT21" i="9" s="1"/>
  <c r="BT22" i="9" s="1"/>
  <c r="BT23" i="9" s="1"/>
  <c r="CE11" i="9"/>
  <c r="BQ11" i="9" l="1"/>
  <c r="BQ12" i="9" s="1"/>
  <c r="BQ13" i="9" s="1"/>
  <c r="BQ14" i="9" s="1"/>
  <c r="BQ15" i="9" s="1"/>
  <c r="BQ16" i="9" s="1"/>
  <c r="BQ17" i="9" s="1"/>
  <c r="BQ18" i="9" s="1"/>
  <c r="BQ19" i="9" s="1"/>
  <c r="BQ20" i="9" s="1"/>
  <c r="BQ21" i="9" s="1"/>
  <c r="BQ22" i="9" s="1"/>
  <c r="BQ23" i="9" s="1"/>
  <c r="CF24" i="9"/>
  <c r="CF25" i="9" s="1"/>
  <c r="CF26" i="9" s="1"/>
  <c r="IN37" i="10" s="1"/>
  <c r="CA12" i="9"/>
  <c r="CA13" i="9" s="1"/>
  <c r="CA14" i="9" s="1"/>
  <c r="CA15" i="9" s="1"/>
  <c r="CA16" i="9" s="1"/>
  <c r="CA17" i="9" s="1"/>
  <c r="CA18" i="9" s="1"/>
  <c r="CA19" i="9" s="1"/>
  <c r="CA20" i="9" s="1"/>
  <c r="CA21" i="9" s="1"/>
  <c r="CA22" i="9" s="1"/>
  <c r="CA23" i="9" s="1"/>
  <c r="CB12" i="9"/>
  <c r="CB13" i="9" s="1"/>
  <c r="CB14" i="9" s="1"/>
  <c r="CB15" i="9" s="1"/>
  <c r="CB16" i="9" s="1"/>
  <c r="CB17" i="9" s="1"/>
  <c r="CB18" i="9" s="1"/>
  <c r="CB19" i="9" s="1"/>
  <c r="CB20" i="9" s="1"/>
  <c r="CB21" i="9" s="1"/>
  <c r="CB22" i="9" s="1"/>
  <c r="CB23" i="9" s="1"/>
  <c r="CC12" i="9"/>
  <c r="CC13" i="9" s="1"/>
  <c r="CC14" i="9" s="1"/>
  <c r="CC15" i="9" s="1"/>
  <c r="CC16" i="9" s="1"/>
  <c r="CC17" i="9" s="1"/>
  <c r="CC18" i="9" s="1"/>
  <c r="CC19" i="9" s="1"/>
  <c r="CC20" i="9" s="1"/>
  <c r="CC21" i="9" s="1"/>
  <c r="CC22" i="9" s="1"/>
  <c r="CC23" i="9" s="1"/>
  <c r="CD27" i="9"/>
  <c r="CD25" i="9"/>
  <c r="IH37" i="10" s="1"/>
  <c r="CE12" i="9"/>
  <c r="CE13" i="9" s="1"/>
  <c r="CE14" i="9" s="1"/>
  <c r="CE15" i="9" s="1"/>
  <c r="CE16" i="9" s="1"/>
  <c r="CE17" i="9" s="1"/>
  <c r="CE18" i="9" s="1"/>
  <c r="CE19" i="9" s="1"/>
  <c r="CE20" i="9" s="1"/>
  <c r="CE21" i="9" s="1"/>
  <c r="CE22" i="9" s="1"/>
  <c r="CE23" i="9" s="1"/>
  <c r="BZ12" i="9"/>
  <c r="BZ13" i="9" s="1"/>
  <c r="BZ14" i="9" s="1"/>
  <c r="BZ15" i="9" s="1"/>
  <c r="BZ16" i="9" s="1"/>
  <c r="BZ17" i="9" s="1"/>
  <c r="BZ18" i="9" s="1"/>
  <c r="BZ19" i="9" s="1"/>
  <c r="BZ20" i="9" s="1"/>
  <c r="BZ21" i="9" s="1"/>
  <c r="BZ22" i="9" s="1"/>
  <c r="BZ23" i="9" s="1"/>
  <c r="CF27" i="9" l="1"/>
  <c r="CE24" i="9"/>
  <c r="CE25" i="9" s="1"/>
  <c r="IK37" i="10" s="1"/>
  <c r="CC24" i="9"/>
  <c r="CC27" i="9" s="1"/>
  <c r="BM11" i="9"/>
  <c r="BM12" i="9" s="1"/>
  <c r="BM13" i="9" s="1"/>
  <c r="BM14" i="9" s="1"/>
  <c r="BM15" i="9" s="1"/>
  <c r="BM16" i="9" s="1"/>
  <c r="BM17" i="9" s="1"/>
  <c r="BM18" i="9" s="1"/>
  <c r="BM19" i="9" s="1"/>
  <c r="BM20" i="9" s="1"/>
  <c r="BM21" i="9" s="1"/>
  <c r="BM22" i="9" s="1"/>
  <c r="BM23" i="9" s="1"/>
  <c r="BZ24" i="9"/>
  <c r="CB24" i="9"/>
  <c r="CA24" i="9"/>
  <c r="F24" i="9"/>
  <c r="G24" i="9"/>
  <c r="H24" i="9"/>
  <c r="I24" i="9"/>
  <c r="J24" i="9"/>
  <c r="K24" i="9"/>
  <c r="L24" i="9"/>
  <c r="M24" i="9"/>
  <c r="N24" i="9"/>
  <c r="O24" i="9"/>
  <c r="P24" i="9"/>
  <c r="Q24" i="9"/>
  <c r="R24" i="9"/>
  <c r="S24" i="9"/>
  <c r="T24" i="9"/>
  <c r="U24" i="9"/>
  <c r="C55" i="37" l="1"/>
  <c r="C52" i="37"/>
  <c r="C58" i="37"/>
  <c r="C54" i="37"/>
  <c r="C51" i="37"/>
  <c r="C47" i="37"/>
  <c r="C57" i="37"/>
  <c r="C50" i="37"/>
  <c r="C48" i="37"/>
  <c r="C56" i="37"/>
  <c r="C53" i="37"/>
  <c r="C49" i="37"/>
  <c r="C46" i="37"/>
  <c r="CC25" i="9"/>
  <c r="IE37" i="10" s="1"/>
  <c r="CE27" i="9"/>
  <c r="CA25" i="9"/>
  <c r="CA26" i="9" s="1"/>
  <c r="HY37" i="10" s="1"/>
  <c r="CA27" i="9"/>
  <c r="CB25" i="9"/>
  <c r="CB26" i="9" s="1"/>
  <c r="IB37" i="10" s="1"/>
  <c r="CB27" i="9"/>
  <c r="BZ27" i="9"/>
  <c r="BZ25" i="9"/>
  <c r="HV37" i="10" s="1"/>
  <c r="C44" i="37" l="1"/>
  <c r="C45" i="37"/>
  <c r="C43" i="37"/>
  <c r="CZ36" i="10"/>
  <c r="CW36" i="10"/>
  <c r="EP62" i="10"/>
  <c r="EP63" i="10" s="1"/>
  <c r="EP36" i="10"/>
  <c r="A58" i="8" l="1"/>
  <c r="EG62" i="10" l="1"/>
  <c r="EG63" i="10" s="1"/>
  <c r="ED62" i="10"/>
  <c r="ED63" i="10" s="1"/>
  <c r="DX62" i="10"/>
  <c r="DX63" i="10" s="1"/>
  <c r="CZ62" i="10"/>
  <c r="CZ63" i="10" s="1"/>
  <c r="CW62" i="10"/>
  <c r="CW63" i="10" s="1"/>
  <c r="EG36" i="10" l="1"/>
  <c r="ED36" i="10"/>
  <c r="DX36" i="10"/>
  <c r="B46" i="9" l="1"/>
  <c r="GF62" i="10" l="1"/>
  <c r="GF63" i="10" s="1"/>
  <c r="GC62" i="10"/>
  <c r="GC63" i="10" s="1"/>
  <c r="FZ62" i="10"/>
  <c r="FZ63" i="10" s="1"/>
  <c r="FW62" i="10"/>
  <c r="FW63" i="10" s="1"/>
  <c r="FT62" i="10"/>
  <c r="FT63" i="10" s="1"/>
  <c r="FQ62" i="10"/>
  <c r="FQ63" i="10" s="1"/>
  <c r="FN62" i="10"/>
  <c r="FN63" i="10" s="1"/>
  <c r="FK62" i="10"/>
  <c r="FK63" i="10" s="1"/>
  <c r="FH62" i="10"/>
  <c r="FH63" i="10" s="1"/>
  <c r="FE62" i="10"/>
  <c r="FE63" i="10" s="1"/>
  <c r="FB62" i="10"/>
  <c r="FB63" i="10" s="1"/>
  <c r="EY63" i="10"/>
  <c r="EV62" i="10"/>
  <c r="EV63" i="10" s="1"/>
  <c r="ES62" i="10"/>
  <c r="ES63" i="10" s="1"/>
  <c r="CT62" i="10"/>
  <c r="CT63" i="10" s="1"/>
  <c r="K62" i="10"/>
  <c r="K63" i="10" s="1"/>
  <c r="H62" i="10"/>
  <c r="BS62" i="10"/>
  <c r="BS63" i="10" s="1"/>
  <c r="BP62" i="10"/>
  <c r="BP63" i="10" s="1"/>
  <c r="BM62" i="10"/>
  <c r="BM63" i="10" s="1"/>
  <c r="BJ62" i="10"/>
  <c r="BJ63" i="10" s="1"/>
  <c r="BG62" i="10"/>
  <c r="BG63" i="10" s="1"/>
  <c r="BD62" i="10"/>
  <c r="BD63" i="10" s="1"/>
  <c r="BA62" i="10"/>
  <c r="BA63" i="10" s="1"/>
  <c r="AX62" i="10"/>
  <c r="AX63" i="10" s="1"/>
  <c r="AU62" i="10"/>
  <c r="AU63" i="10" s="1"/>
  <c r="AR62" i="10"/>
  <c r="AR63" i="10" s="1"/>
  <c r="AO62" i="10"/>
  <c r="AO63" i="10" s="1"/>
  <c r="AL62" i="10"/>
  <c r="AL63" i="10" s="1"/>
  <c r="AI62" i="10"/>
  <c r="AI63" i="10" s="1"/>
  <c r="AF62" i="10"/>
  <c r="AF63" i="10" s="1"/>
  <c r="AC62" i="10"/>
  <c r="AC63" i="10" s="1"/>
  <c r="Z62" i="10"/>
  <c r="Z63" i="10" s="1"/>
  <c r="W62" i="10"/>
  <c r="W63" i="10" s="1"/>
  <c r="T62" i="10"/>
  <c r="T63" i="10" s="1"/>
  <c r="Q62" i="10"/>
  <c r="Q63" i="10" s="1"/>
  <c r="N62" i="10"/>
  <c r="N63" i="10" s="1"/>
  <c r="E62" i="10"/>
  <c r="E63" i="10" s="1"/>
  <c r="B40" i="9"/>
  <c r="H63" i="10" l="1"/>
  <c r="FZ60" i="10" l="1"/>
  <c r="FW60" i="10"/>
  <c r="FN60" i="10"/>
  <c r="FH60" i="10"/>
  <c r="FH61" i="10" l="1"/>
  <c r="FN61" i="10"/>
  <c r="FZ61" i="10"/>
  <c r="FW61" i="10"/>
  <c r="EY36" i="10" l="1"/>
  <c r="CT36" i="10"/>
  <c r="B101" i="2" l="1"/>
  <c r="B100" i="2"/>
  <c r="B99" i="2"/>
  <c r="B98" i="2"/>
  <c r="B97" i="2"/>
  <c r="B96" i="2"/>
  <c r="C22" i="2" s="1"/>
  <c r="B95" i="2"/>
  <c r="B94" i="2"/>
  <c r="B93" i="2"/>
  <c r="B92" i="2"/>
  <c r="E103" i="2" l="1"/>
  <c r="E102" i="2"/>
  <c r="C102" i="2"/>
  <c r="B102" i="2"/>
  <c r="C71" i="2"/>
  <c r="B70" i="2"/>
  <c r="B69" i="2"/>
  <c r="B68" i="2"/>
  <c r="E41" i="2"/>
  <c r="B39" i="2"/>
  <c r="B38" i="2"/>
  <c r="B37" i="2"/>
  <c r="B36" i="2"/>
  <c r="B35" i="2"/>
  <c r="B34" i="2"/>
  <c r="B33" i="2"/>
  <c r="B42" i="2" s="1"/>
  <c r="B32" i="2"/>
  <c r="B31" i="2"/>
  <c r="B103" i="2" l="1"/>
  <c r="C105" i="2"/>
  <c r="C74" i="2"/>
  <c r="F42" i="2"/>
  <c r="B41" i="2"/>
  <c r="E105" i="2"/>
  <c r="B105" i="2"/>
  <c r="B24" i="9" l="1"/>
  <c r="DI36" i="10" l="1"/>
  <c r="DF36" i="10"/>
  <c r="AZ24" i="9" l="1"/>
  <c r="AZ25" i="9" s="1"/>
  <c r="AZ26" i="9" s="1"/>
  <c r="DC37" i="10" s="1"/>
  <c r="BD24" i="9"/>
  <c r="BD25" i="9" s="1"/>
  <c r="BD26" i="9" s="1"/>
  <c r="DO37" i="10" s="1"/>
  <c r="BB24" i="9"/>
  <c r="BB25" i="9" s="1"/>
  <c r="BB26" i="9" s="1"/>
  <c r="DI37" i="10" s="1"/>
  <c r="BA25" i="9"/>
  <c r="BA26" i="9" s="1"/>
  <c r="DF37" i="10" s="1"/>
  <c r="AY24" i="9"/>
  <c r="AY25" i="9" s="1"/>
  <c r="AY26" i="9" s="1"/>
  <c r="CZ37" i="10" s="1"/>
  <c r="DA62" i="10" s="1"/>
  <c r="DA63" i="10" s="1"/>
  <c r="BC24" i="9" l="1"/>
  <c r="BC25" i="9" s="1"/>
  <c r="BC26" i="9" s="1"/>
  <c r="DL37" i="10" s="1"/>
  <c r="DJ62" i="10" l="1"/>
  <c r="DJ63" i="10" s="1"/>
  <c r="DG62" i="10"/>
  <c r="DG63" i="10" l="1"/>
  <c r="DI62" i="10"/>
  <c r="DF62" i="10"/>
  <c r="T36" i="10"/>
  <c r="U62" i="10" s="1"/>
  <c r="U63" i="10" s="1"/>
  <c r="Q36" i="10"/>
  <c r="R62" i="10" s="1"/>
  <c r="R63" i="10" s="1"/>
  <c r="DI63" i="10" l="1"/>
  <c r="DF63" i="10"/>
  <c r="B99" i="14"/>
  <c r="B98" i="14"/>
  <c r="B97" i="14"/>
  <c r="B96" i="14"/>
  <c r="B95" i="14"/>
  <c r="B94" i="14"/>
  <c r="C20" i="14" s="1"/>
  <c r="B93" i="14"/>
  <c r="B92" i="14"/>
  <c r="B91" i="14"/>
  <c r="B90" i="14"/>
  <c r="B68" i="14"/>
  <c r="B67" i="14"/>
  <c r="B66" i="14"/>
  <c r="B37" i="14"/>
  <c r="B36" i="14"/>
  <c r="B35" i="14"/>
  <c r="B34" i="14"/>
  <c r="B33" i="14"/>
  <c r="B32" i="14"/>
  <c r="B31" i="14"/>
  <c r="B40" i="14" s="1"/>
  <c r="B30" i="14"/>
  <c r="B29" i="14"/>
  <c r="AV24" i="9" l="1"/>
  <c r="AV25" i="9" s="1"/>
  <c r="AV26" i="9" s="1"/>
  <c r="FE37" i="10" s="1"/>
  <c r="AT24" i="9"/>
  <c r="AT25" i="9" s="1"/>
  <c r="AT26" i="9" s="1"/>
  <c r="EY37" i="10" s="1"/>
  <c r="EZ62" i="10" s="1"/>
  <c r="EZ63" i="10" s="1"/>
  <c r="AX24" i="9"/>
  <c r="AX25" i="9" s="1"/>
  <c r="AX26" i="9" s="1"/>
  <c r="CW37" i="10" s="1"/>
  <c r="CX62" i="10" s="1"/>
  <c r="CX63" i="10" s="1"/>
  <c r="AW24" i="9"/>
  <c r="AW25" i="9" s="1"/>
  <c r="AW26" i="9" s="1"/>
  <c r="CT37" i="10" s="1"/>
  <c r="CU62" i="10" s="1"/>
  <c r="CU63" i="10" s="1"/>
  <c r="AU24" i="9"/>
  <c r="AU25" i="9" s="1"/>
  <c r="AU26" i="9" s="1"/>
  <c r="FB37" i="10" s="1"/>
  <c r="V24" i="9" l="1"/>
  <c r="W24" i="9"/>
  <c r="X24" i="9"/>
  <c r="Y24" i="9"/>
  <c r="Z24" i="9"/>
  <c r="AA24" i="9"/>
  <c r="AB24" i="9"/>
  <c r="AC24" i="9"/>
  <c r="AD24" i="9"/>
  <c r="AE24" i="9"/>
  <c r="AF24" i="9"/>
  <c r="AG24" i="9"/>
  <c r="AH24" i="9"/>
  <c r="AI24" i="9"/>
  <c r="AJ24" i="9"/>
  <c r="AK24" i="9"/>
  <c r="AL24" i="9"/>
  <c r="AM24" i="9"/>
  <c r="AN24" i="9"/>
  <c r="AO24" i="9"/>
  <c r="AS12" i="9"/>
  <c r="AS13" i="9"/>
  <c r="AS14" i="9"/>
  <c r="AS15" i="9"/>
  <c r="AS16" i="9"/>
  <c r="AS17" i="9"/>
  <c r="AS18" i="9"/>
  <c r="AS19" i="9"/>
  <c r="AS20" i="9"/>
  <c r="AS21" i="9"/>
  <c r="AS22" i="9"/>
  <c r="AS23" i="9"/>
  <c r="AS11" i="9"/>
  <c r="HY62" i="10" l="1"/>
  <c r="HY63" i="10" s="1"/>
  <c r="HA62" i="10"/>
  <c r="HA63" i="10" s="1"/>
  <c r="GO62" i="10"/>
  <c r="GO63" i="10" s="1"/>
  <c r="HV62" i="10"/>
  <c r="HV63" i="10" s="1"/>
  <c r="HJ62" i="10"/>
  <c r="HJ63" i="10" s="1"/>
  <c r="GX62" i="10"/>
  <c r="GX63" i="10" s="1"/>
  <c r="GL62" i="10"/>
  <c r="GL63" i="10" s="1"/>
  <c r="HS62" i="10"/>
  <c r="HS63" i="10" s="1"/>
  <c r="HG62" i="10"/>
  <c r="GU62" i="10"/>
  <c r="GU63" i="10" s="1"/>
  <c r="GI62" i="10"/>
  <c r="GI63" i="10" s="1"/>
  <c r="IN62" i="10"/>
  <c r="IN63" i="10" s="1"/>
  <c r="IB62" i="10"/>
  <c r="IB63" i="10" s="1"/>
  <c r="HD62" i="10"/>
  <c r="HD63" i="10" s="1"/>
  <c r="GR62" i="10"/>
  <c r="GR63" i="10" s="1"/>
  <c r="IH62" i="10"/>
  <c r="IH63" i="10" s="1"/>
  <c r="IE62" i="10"/>
  <c r="IE63" i="10" s="1"/>
  <c r="IK62" i="10"/>
  <c r="IK63" i="10" s="1"/>
  <c r="AS24" i="9"/>
  <c r="BR24" i="9"/>
  <c r="BR27" i="9" s="1"/>
  <c r="BI24" i="9"/>
  <c r="BQ24" i="9"/>
  <c r="BQ27" i="9" s="1"/>
  <c r="BS24" i="9"/>
  <c r="BS27" i="9" s="1"/>
  <c r="BK24" i="9"/>
  <c r="BX24" i="9"/>
  <c r="BX27" i="9" s="1"/>
  <c r="BT24" i="9"/>
  <c r="BT27" i="9" s="1"/>
  <c r="BJ24" i="9"/>
  <c r="BG24" i="9"/>
  <c r="BE24" i="9"/>
  <c r="HG63" i="10" l="1"/>
  <c r="HP62" i="10"/>
  <c r="HP63" i="10" s="1"/>
  <c r="BG25" i="9"/>
  <c r="BG26" i="9" s="1"/>
  <c r="DX37" i="10" s="1"/>
  <c r="BE25" i="9"/>
  <c r="BE26" i="9" s="1"/>
  <c r="DR37" i="10" s="1"/>
  <c r="BI25" i="9"/>
  <c r="BI26" i="9" s="1"/>
  <c r="EG37" i="10" s="1"/>
  <c r="EH62" i="10" s="1"/>
  <c r="EH63" i="10" s="1"/>
  <c r="BJ25" i="9"/>
  <c r="BS25" i="9"/>
  <c r="BS26" i="9" s="1"/>
  <c r="HA37" i="10" s="1"/>
  <c r="BX25" i="9"/>
  <c r="HP37" i="10" s="1"/>
  <c r="BQ25" i="9"/>
  <c r="BQ26" i="9" s="1"/>
  <c r="GU37" i="10" s="1"/>
  <c r="BK25" i="9"/>
  <c r="BK26" i="9" s="1"/>
  <c r="EM37" i="10" s="1"/>
  <c r="BT25" i="9"/>
  <c r="BT26" i="9" s="1"/>
  <c r="HD37" i="10" s="1"/>
  <c r="BR25" i="9"/>
  <c r="BR26" i="9" s="1"/>
  <c r="GX37" i="10" s="1"/>
  <c r="BH24" i="9"/>
  <c r="BV24" i="9"/>
  <c r="BV27" i="9" s="1"/>
  <c r="BW24" i="9"/>
  <c r="BW27" i="9" s="1"/>
  <c r="BU24" i="9"/>
  <c r="BU27" i="9" s="1"/>
  <c r="BN24" i="9"/>
  <c r="BN27" i="9" s="1"/>
  <c r="BY24" i="9"/>
  <c r="BY27" i="9" s="1"/>
  <c r="BL24" i="9"/>
  <c r="BO24" i="9"/>
  <c r="BO27" i="9" s="1"/>
  <c r="BM24" i="9"/>
  <c r="BM27" i="9" s="1"/>
  <c r="BF24" i="9"/>
  <c r="BP24" i="9"/>
  <c r="BP27" i="9" s="1"/>
  <c r="C59" i="37" l="1"/>
  <c r="HM62" i="10"/>
  <c r="HM63" i="10" s="1"/>
  <c r="BJ26" i="9"/>
  <c r="H80" i="1"/>
  <c r="DY62" i="10"/>
  <c r="DY63" i="10" s="1"/>
  <c r="BF25" i="9"/>
  <c r="BF26" i="9" s="1"/>
  <c r="DU37" i="10" s="1"/>
  <c r="BH25" i="9"/>
  <c r="BH26" i="9" s="1"/>
  <c r="ED37" i="10" s="1"/>
  <c r="EE62" i="10" s="1"/>
  <c r="EE63" i="10" s="1"/>
  <c r="BL25" i="9"/>
  <c r="BL26" i="9" s="1"/>
  <c r="EP37" i="10" s="1"/>
  <c r="EQ62" i="10" s="1"/>
  <c r="EQ63" i="10" s="1"/>
  <c r="BN25" i="9"/>
  <c r="BN26" i="9" s="1"/>
  <c r="GL37" i="10" s="1"/>
  <c r="BU25" i="9"/>
  <c r="BU26" i="9" s="1"/>
  <c r="HG37" i="10" s="1"/>
  <c r="BM25" i="9"/>
  <c r="BM26" i="9" s="1"/>
  <c r="GI37" i="10" s="1"/>
  <c r="BP25" i="9"/>
  <c r="BP26" i="9" s="1"/>
  <c r="GR37" i="10" s="1"/>
  <c r="BO25" i="9"/>
  <c r="BO26" i="9" s="1"/>
  <c r="GO37" i="10" s="1"/>
  <c r="BV25" i="9"/>
  <c r="BY25" i="9"/>
  <c r="BY26" i="9" s="1"/>
  <c r="HS37" i="10" s="1"/>
  <c r="BW25" i="9"/>
  <c r="HM37" i="10" s="1"/>
  <c r="BV26" i="9" l="1"/>
  <c r="HJ37" i="10" s="1"/>
  <c r="C60" i="37"/>
  <c r="EJ37" i="10"/>
  <c r="EA37" i="10"/>
  <c r="U154" i="7" l="1"/>
  <c r="T64" i="7"/>
  <c r="R54" i="7" l="1"/>
  <c r="U135" i="7" l="1"/>
  <c r="U127" i="7"/>
  <c r="C12" i="2" l="1"/>
  <c r="E11" i="2"/>
  <c r="C11" i="2"/>
  <c r="E10" i="2"/>
  <c r="C10" i="2"/>
  <c r="C13" i="2" l="1"/>
  <c r="C16" i="2" s="1"/>
  <c r="E10" i="14"/>
  <c r="E11" i="14"/>
  <c r="C12" i="14"/>
  <c r="C11" i="14"/>
  <c r="C10" i="14"/>
  <c r="C13" i="14" l="1"/>
  <c r="C16" i="14" s="1"/>
  <c r="C17" i="2" s="1"/>
  <c r="C18" i="2" s="1"/>
  <c r="B39" i="14"/>
  <c r="T46" i="7" l="1"/>
  <c r="T44" i="7"/>
  <c r="T65" i="7"/>
  <c r="DO36" i="10" l="1"/>
  <c r="DP62" i="10" s="1"/>
  <c r="DP63" i="10" s="1"/>
  <c r="EJ36" i="10"/>
  <c r="EK62" i="10" s="1"/>
  <c r="EK63" i="10" s="1"/>
  <c r="EM36" i="10"/>
  <c r="EN62" i="10" s="1"/>
  <c r="EN63" i="10" s="1"/>
  <c r="DU36" i="10"/>
  <c r="DV62" i="10" s="1"/>
  <c r="DV63" i="10" s="1"/>
  <c r="DL36" i="10"/>
  <c r="DM62" i="10" s="1"/>
  <c r="DM63" i="10" s="1"/>
  <c r="DR36" i="10"/>
  <c r="DS62" i="10" s="1"/>
  <c r="DS63" i="10" l="1"/>
  <c r="DR62" i="10"/>
  <c r="EJ62" i="10"/>
  <c r="DL62" i="10"/>
  <c r="DO62" i="10"/>
  <c r="DU62" i="10"/>
  <c r="EM62" i="10"/>
  <c r="A55" i="8"/>
  <c r="DU63" i="10" l="1"/>
  <c r="DL63" i="10"/>
  <c r="DR63" i="10"/>
  <c r="EM63" i="10"/>
  <c r="DO63" i="10"/>
  <c r="EJ63" i="10"/>
  <c r="FE36" i="10" l="1"/>
  <c r="FF62" i="10" s="1"/>
  <c r="FF63" i="10" s="1"/>
  <c r="FB36" i="10"/>
  <c r="FC62" i="10" s="1"/>
  <c r="FC63" i="10" s="1"/>
  <c r="B101" i="14" l="1"/>
  <c r="E100" i="14"/>
  <c r="C100" i="14"/>
  <c r="E70" i="14"/>
  <c r="E69" i="14"/>
  <c r="F38" i="14"/>
  <c r="E38" i="14"/>
  <c r="C38" i="14"/>
  <c r="B70" i="14" l="1"/>
  <c r="C103" i="14"/>
  <c r="E103" i="14"/>
  <c r="F40" i="14"/>
  <c r="F41" i="14" s="1"/>
  <c r="E12" i="14" s="1"/>
  <c r="E13" i="14" s="1"/>
  <c r="B69" i="14"/>
  <c r="B100" i="14"/>
  <c r="B38" i="14"/>
  <c r="E72" i="14"/>
  <c r="E41" i="14"/>
  <c r="C41" i="14"/>
  <c r="D11" i="14" l="1"/>
  <c r="D12" i="14"/>
  <c r="D10" i="14"/>
  <c r="B103" i="14"/>
  <c r="B72" i="14"/>
  <c r="B41" i="14"/>
  <c r="D13" i="14" l="1"/>
  <c r="EV36" i="10"/>
  <c r="EW62" i="10" s="1"/>
  <c r="EW63" i="10" s="1"/>
  <c r="ES36" i="10"/>
  <c r="ET62" i="10" s="1"/>
  <c r="ET63" i="10" s="1"/>
  <c r="IR55" i="10" l="1"/>
  <c r="IS54" i="10"/>
  <c r="IR53" i="10"/>
  <c r="IS52" i="10"/>
  <c r="IR51" i="10"/>
  <c r="IT50" i="10"/>
  <c r="IS50" i="10"/>
  <c r="IR49" i="10"/>
  <c r="IS48" i="10"/>
  <c r="IR47" i="10"/>
  <c r="IS46" i="10"/>
  <c r="IR45" i="10"/>
  <c r="IS44" i="10"/>
  <c r="IR43" i="10"/>
  <c r="C43" i="10"/>
  <c r="C45" i="10" s="1"/>
  <c r="C47" i="10" s="1"/>
  <c r="C49" i="10" s="1"/>
  <c r="C51" i="10" s="1"/>
  <c r="C53" i="10" s="1"/>
  <c r="C55" i="10" s="1"/>
  <c r="IS42" i="10"/>
  <c r="D42" i="10"/>
  <c r="D44" i="10" s="1"/>
  <c r="D46" i="10" s="1"/>
  <c r="D48" i="10" s="1"/>
  <c r="D50" i="10" s="1"/>
  <c r="D52" i="10" s="1"/>
  <c r="D54" i="10" s="1"/>
  <c r="C42" i="10"/>
  <c r="C44" i="10" s="1"/>
  <c r="C46" i="10" s="1"/>
  <c r="C48" i="10" s="1"/>
  <c r="C50" i="10" s="1"/>
  <c r="C52" i="10" s="1"/>
  <c r="C54" i="10" s="1"/>
  <c r="IR41" i="10"/>
  <c r="D41" i="10"/>
  <c r="D43" i="10" s="1"/>
  <c r="D45" i="10" s="1"/>
  <c r="D47" i="10" s="1"/>
  <c r="D49" i="10" s="1"/>
  <c r="D51" i="10" s="1"/>
  <c r="D53" i="10" s="1"/>
  <c r="D55" i="10" s="1"/>
  <c r="IS40" i="10"/>
  <c r="A40" i="10"/>
  <c r="A41" i="10" s="1"/>
  <c r="A42" i="10" s="1"/>
  <c r="A43" i="10" s="1"/>
  <c r="A44" i="10" s="1"/>
  <c r="A45" i="10" s="1"/>
  <c r="A46" i="10" s="1"/>
  <c r="A47" i="10" s="1"/>
  <c r="A48" i="10" s="1"/>
  <c r="A49" i="10" s="1"/>
  <c r="A50" i="10" s="1"/>
  <c r="A51" i="10" s="1"/>
  <c r="A52" i="10" s="1"/>
  <c r="A53" i="10" s="1"/>
  <c r="A54" i="10" s="1"/>
  <c r="A55" i="10" s="1"/>
  <c r="BS36" i="10"/>
  <c r="BT62" i="10" s="1"/>
  <c r="BT63" i="10" s="1"/>
  <c r="BP36" i="10"/>
  <c r="BQ62" i="10" s="1"/>
  <c r="BQ63" i="10" s="1"/>
  <c r="BM36" i="10"/>
  <c r="BN62" i="10" s="1"/>
  <c r="BN63" i="10" s="1"/>
  <c r="BJ36" i="10"/>
  <c r="BK62" i="10" s="1"/>
  <c r="BK63" i="10" s="1"/>
  <c r="BG36" i="10"/>
  <c r="BH62" i="10" s="1"/>
  <c r="BH63" i="10" s="1"/>
  <c r="BD36" i="10"/>
  <c r="BE62" i="10" s="1"/>
  <c r="BE63" i="10" s="1"/>
  <c r="BA36" i="10"/>
  <c r="BB62" i="10" s="1"/>
  <c r="BB63" i="10" s="1"/>
  <c r="AX36" i="10"/>
  <c r="AY62" i="10" s="1"/>
  <c r="AY63" i="10" s="1"/>
  <c r="AU36" i="10"/>
  <c r="AV62" i="10" s="1"/>
  <c r="AV63" i="10" s="1"/>
  <c r="AR36" i="10"/>
  <c r="AS62" i="10" s="1"/>
  <c r="AS63" i="10" s="1"/>
  <c r="AO36" i="10"/>
  <c r="AP62" i="10" s="1"/>
  <c r="AP63" i="10" s="1"/>
  <c r="AL36" i="10"/>
  <c r="AM62" i="10" s="1"/>
  <c r="AM63" i="10" s="1"/>
  <c r="AI36" i="10"/>
  <c r="AJ62" i="10" s="1"/>
  <c r="AJ63" i="10" s="1"/>
  <c r="AF36" i="10"/>
  <c r="AG62" i="10" s="1"/>
  <c r="AG63" i="10" s="1"/>
  <c r="AC36" i="10"/>
  <c r="AD62" i="10" s="1"/>
  <c r="AD63" i="10" s="1"/>
  <c r="Z36" i="10"/>
  <c r="AA62" i="10" s="1"/>
  <c r="AA63" i="10" s="1"/>
  <c r="W36" i="10"/>
  <c r="X62" i="10" s="1"/>
  <c r="X63" i="10" s="1"/>
  <c r="N36" i="10"/>
  <c r="O62" i="10" s="1"/>
  <c r="O63" i="10" s="1"/>
  <c r="K36" i="10"/>
  <c r="L62" i="10" s="1"/>
  <c r="L63" i="10" s="1"/>
  <c r="H36" i="10"/>
  <c r="I62" i="10" s="1"/>
  <c r="I63" i="10" s="1"/>
  <c r="E36" i="10"/>
  <c r="F62" i="10" s="1"/>
  <c r="F63" i="10" s="1"/>
  <c r="FT32" i="10"/>
  <c r="FT31" i="10"/>
  <c r="FT30" i="10"/>
  <c r="FT29" i="10"/>
  <c r="A29" i="10"/>
  <c r="A30" i="10" s="1"/>
  <c r="A31" i="10" s="1"/>
  <c r="A32" i="10" s="1"/>
  <c r="A33" i="10" s="1"/>
  <c r="A34" i="10" s="1"/>
  <c r="A35" i="10" s="1"/>
  <c r="A36" i="10" s="1"/>
  <c r="A37" i="10" s="1"/>
  <c r="Q26" i="10"/>
  <c r="AC26" i="10" s="1"/>
  <c r="AO26" i="10" s="1"/>
  <c r="BA26" i="10" s="1"/>
  <c r="BM26" i="10" s="1"/>
  <c r="Q25" i="10"/>
  <c r="AC25" i="10" s="1"/>
  <c r="AO25" i="10" s="1"/>
  <c r="BA25" i="10" s="1"/>
  <c r="BM25" i="10" s="1"/>
  <c r="Q24" i="10"/>
  <c r="AC24" i="10" s="1"/>
  <c r="AO24" i="10" s="1"/>
  <c r="BA24" i="10" s="1"/>
  <c r="BM24" i="10" s="1"/>
  <c r="Q23" i="10"/>
  <c r="AC23" i="10" s="1"/>
  <c r="AO23" i="10" s="1"/>
  <c r="BA23" i="10" s="1"/>
  <c r="BM23" i="10" s="1"/>
  <c r="Q22" i="10"/>
  <c r="AC22" i="10" s="1"/>
  <c r="AO22" i="10" s="1"/>
  <c r="BA22" i="10" s="1"/>
  <c r="BM22" i="10" s="1"/>
  <c r="Q21" i="10"/>
  <c r="AC21" i="10" s="1"/>
  <c r="AO21" i="10" s="1"/>
  <c r="BA21" i="10" s="1"/>
  <c r="BM21" i="10" s="1"/>
  <c r="C57" i="10" l="1"/>
  <c r="A56" i="10"/>
  <c r="A57" i="10" s="1"/>
  <c r="C56" i="10"/>
  <c r="IT41" i="10"/>
  <c r="IT55" i="10"/>
  <c r="IT47" i="10"/>
  <c r="IT53" i="10"/>
  <c r="IT45" i="10"/>
  <c r="FN36" i="10"/>
  <c r="IT51" i="10"/>
  <c r="IT49" i="10"/>
  <c r="IT43" i="10"/>
  <c r="A58" i="10" l="1"/>
  <c r="A59" i="10" s="1"/>
  <c r="A60" i="10" s="1"/>
  <c r="A61" i="10" s="1"/>
  <c r="A62" i="10" s="1"/>
  <c r="A63" i="10" s="1"/>
  <c r="C59" i="10"/>
  <c r="C61" i="10" s="1"/>
  <c r="C63" i="10" s="1"/>
  <c r="C58" i="10"/>
  <c r="C60" i="10" s="1"/>
  <c r="C62" i="10" s="1"/>
  <c r="IR57" i="10"/>
  <c r="IS56" i="10"/>
  <c r="IT57" i="10" l="1"/>
  <c r="FT36" i="10" l="1"/>
  <c r="BV36" i="10"/>
  <c r="BW62" i="10" s="1"/>
  <c r="BW63" i="10" s="1"/>
  <c r="DC36" i="10"/>
  <c r="DD62" i="10" s="1"/>
  <c r="DD63" i="10" s="1"/>
  <c r="FH36" i="10"/>
  <c r="CH36" i="10"/>
  <c r="CI62" i="10" s="1"/>
  <c r="CI63" i="10" s="1"/>
  <c r="FW36" i="10"/>
  <c r="CE36" i="10"/>
  <c r="CF62" i="10" s="1"/>
  <c r="CF63" i="10" s="1"/>
  <c r="BY36" i="10"/>
  <c r="BZ62" i="10" s="1"/>
  <c r="BZ63" i="10" s="1"/>
  <c r="FK36" i="10"/>
  <c r="FQ36" i="10"/>
  <c r="CN36" i="10"/>
  <c r="CO62" i="10" s="1"/>
  <c r="CO63" i="10" s="1"/>
  <c r="CC62" i="10"/>
  <c r="CC63" i="10" s="1"/>
  <c r="CK36" i="10"/>
  <c r="CL62" i="10" s="1"/>
  <c r="CL63" i="10" s="1"/>
  <c r="IB36" i="10"/>
  <c r="HD36" i="10"/>
  <c r="HG36" i="10"/>
  <c r="HY36" i="10"/>
  <c r="HA36" i="10"/>
  <c r="HV36" i="10"/>
  <c r="GX36" i="10"/>
  <c r="HS36" i="10"/>
  <c r="IN36" i="10"/>
  <c r="HP36" i="10"/>
  <c r="GR36" i="10"/>
  <c r="IK36" i="10"/>
  <c r="HM36" i="10"/>
  <c r="IH36" i="10"/>
  <c r="HJ36" i="10"/>
  <c r="IE36" i="10"/>
  <c r="GU36" i="10"/>
  <c r="FZ36" i="10"/>
  <c r="GO36" i="10"/>
  <c r="GI36" i="10"/>
  <c r="GL36" i="10"/>
  <c r="CB62" i="10" l="1"/>
  <c r="BY62" i="10"/>
  <c r="BV62" i="10"/>
  <c r="CN62" i="10"/>
  <c r="CE62" i="10"/>
  <c r="DC62" i="10"/>
  <c r="CK62" i="10"/>
  <c r="CH62" i="10"/>
  <c r="CK63" i="10" l="1"/>
  <c r="CE63" i="10"/>
  <c r="BV63" i="10"/>
  <c r="CB63" i="10"/>
  <c r="CH63" i="10"/>
  <c r="DC63" i="10"/>
  <c r="CN63" i="10"/>
  <c r="BY63" i="10"/>
  <c r="GC36" i="10"/>
  <c r="GF36" i="10"/>
  <c r="H274" i="1" l="1"/>
  <c r="A52" i="8" l="1"/>
  <c r="D32" i="5" l="1"/>
  <c r="A85" i="2" l="1"/>
  <c r="A83" i="2"/>
  <c r="E72" i="2"/>
  <c r="E71" i="2"/>
  <c r="B71" i="2"/>
  <c r="A55" i="2"/>
  <c r="A53" i="2"/>
  <c r="F40" i="2"/>
  <c r="E40" i="2"/>
  <c r="C40" i="2"/>
  <c r="A83" i="14"/>
  <c r="A81" i="14"/>
  <c r="A53" i="14"/>
  <c r="A51" i="14"/>
  <c r="B72" i="2" l="1"/>
  <c r="E43" i="2"/>
  <c r="F43" i="2"/>
  <c r="B40" i="2"/>
  <c r="E74" i="2"/>
  <c r="C43" i="2"/>
  <c r="B74" i="2" l="1"/>
  <c r="D10" i="2"/>
  <c r="E12" i="2"/>
  <c r="E13" i="2" s="1"/>
  <c r="D12" i="2"/>
  <c r="B43" i="2"/>
  <c r="D11" i="2"/>
  <c r="D13" i="2" l="1"/>
  <c r="H118" i="1"/>
  <c r="H225" i="7" l="1"/>
  <c r="H226" i="7" s="1"/>
  <c r="E15" i="4" l="1"/>
  <c r="E16" i="4" s="1"/>
  <c r="E25" i="4"/>
  <c r="E34" i="4"/>
  <c r="E48" i="4"/>
  <c r="A3" i="11"/>
  <c r="A2" i="11"/>
  <c r="D106" i="8"/>
  <c r="G76" i="8" s="1"/>
  <c r="A49" i="8"/>
  <c r="A46" i="8"/>
  <c r="A43" i="8"/>
  <c r="A40" i="8"/>
  <c r="B37" i="8"/>
  <c r="A3" i="8"/>
  <c r="A2" i="8"/>
  <c r="J225" i="7"/>
  <c r="J226" i="7" s="1"/>
  <c r="I225" i="7"/>
  <c r="I226" i="7" s="1"/>
  <c r="F222" i="7"/>
  <c r="C214" i="7"/>
  <c r="C206" i="7"/>
  <c r="C198" i="7"/>
  <c r="T191" i="7"/>
  <c r="C191" i="7"/>
  <c r="C185" i="7"/>
  <c r="C178" i="7"/>
  <c r="T169" i="7"/>
  <c r="T168" i="7"/>
  <c r="T167" i="7"/>
  <c r="T166" i="7"/>
  <c r="T165" i="7"/>
  <c r="T164" i="7"/>
  <c r="T163" i="7"/>
  <c r="C135" i="7"/>
  <c r="C118" i="7"/>
  <c r="C110" i="7"/>
  <c r="T73" i="7"/>
  <c r="H94" i="1"/>
  <c r="H91" i="1"/>
  <c r="H85" i="1"/>
  <c r="A37" i="7"/>
  <c r="T29" i="7"/>
  <c r="T28" i="7"/>
  <c r="T26" i="7"/>
  <c r="T25" i="7"/>
  <c r="T23" i="7"/>
  <c r="T22" i="7"/>
  <c r="T21" i="7"/>
  <c r="T20" i="7"/>
  <c r="T19" i="7"/>
  <c r="T18" i="7"/>
  <c r="T17" i="7"/>
  <c r="A74" i="6"/>
  <c r="A72" i="6"/>
  <c r="A68" i="6"/>
  <c r="A67" i="6"/>
  <c r="A66" i="6"/>
  <c r="G65" i="6"/>
  <c r="A65" i="6"/>
  <c r="A60" i="6"/>
  <c r="I59" i="6"/>
  <c r="G59" i="6"/>
  <c r="A59" i="6"/>
  <c r="A58" i="6"/>
  <c r="I57" i="6"/>
  <c r="A57" i="6"/>
  <c r="C52" i="6"/>
  <c r="A52" i="6"/>
  <c r="C50" i="6"/>
  <c r="A50" i="6"/>
  <c r="F49" i="6"/>
  <c r="D49" i="6"/>
  <c r="A49" i="6"/>
  <c r="F48" i="6"/>
  <c r="D48" i="6"/>
  <c r="A48" i="6"/>
  <c r="F47" i="6"/>
  <c r="D47" i="6"/>
  <c r="A47" i="6"/>
  <c r="F45" i="6"/>
  <c r="D45" i="6"/>
  <c r="A45" i="6"/>
  <c r="F44" i="6"/>
  <c r="D44" i="6"/>
  <c r="A44" i="6"/>
  <c r="F43" i="6"/>
  <c r="D43" i="6"/>
  <c r="A43" i="6"/>
  <c r="F41" i="6"/>
  <c r="D41" i="6"/>
  <c r="A41" i="6"/>
  <c r="F40" i="6"/>
  <c r="D40" i="6"/>
  <c r="A40" i="6"/>
  <c r="F39" i="6"/>
  <c r="D39" i="6"/>
  <c r="A39" i="6"/>
  <c r="D37" i="6"/>
  <c r="A37" i="6"/>
  <c r="D36" i="6"/>
  <c r="A36" i="6"/>
  <c r="G35" i="6"/>
  <c r="D35" i="6"/>
  <c r="A35" i="6"/>
  <c r="D34" i="6"/>
  <c r="A34" i="6"/>
  <c r="G33" i="6"/>
  <c r="D33" i="6"/>
  <c r="A33" i="6"/>
  <c r="G32" i="6"/>
  <c r="D32" i="6"/>
  <c r="A32" i="6"/>
  <c r="G31" i="6"/>
  <c r="D31" i="6"/>
  <c r="A31" i="6"/>
  <c r="G30" i="6"/>
  <c r="D30" i="6"/>
  <c r="A30" i="6"/>
  <c r="C29" i="6"/>
  <c r="D27" i="6"/>
  <c r="A27" i="6"/>
  <c r="G26" i="6"/>
  <c r="D26" i="6"/>
  <c r="A26" i="6"/>
  <c r="D25" i="6"/>
  <c r="A25" i="6"/>
  <c r="A24" i="6"/>
  <c r="G23" i="6"/>
  <c r="D23" i="6"/>
  <c r="A23" i="6"/>
  <c r="C22" i="6"/>
  <c r="I20" i="6"/>
  <c r="G20" i="6"/>
  <c r="F20" i="6"/>
  <c r="C20" i="6"/>
  <c r="A20" i="6"/>
  <c r="G18" i="6"/>
  <c r="C18" i="6"/>
  <c r="A18" i="6"/>
  <c r="C16" i="6"/>
  <c r="D11" i="6"/>
  <c r="G9" i="6"/>
  <c r="A2" i="6"/>
  <c r="A1" i="6"/>
  <c r="A18" i="5"/>
  <c r="A19" i="5" s="1"/>
  <c r="A20" i="5" s="1"/>
  <c r="A21" i="5" s="1"/>
  <c r="A22" i="5" s="1"/>
  <c r="A23" i="5" s="1"/>
  <c r="A25" i="5" s="1"/>
  <c r="A3" i="5"/>
  <c r="A2" i="5"/>
  <c r="G16" i="4"/>
  <c r="A16" i="4"/>
  <c r="A20" i="4" s="1"/>
  <c r="A21" i="4" s="1"/>
  <c r="A22" i="4" s="1"/>
  <c r="A23" i="4" s="1"/>
  <c r="A24" i="4" s="1"/>
  <c r="A25" i="4" s="1"/>
  <c r="A30" i="4" s="1"/>
  <c r="A31" i="4" s="1"/>
  <c r="A32" i="4" s="1"/>
  <c r="A33" i="4" s="1"/>
  <c r="A34" i="4" s="1"/>
  <c r="A36" i="4" s="1"/>
  <c r="A41" i="4" s="1"/>
  <c r="A42" i="4" s="1"/>
  <c r="A43" i="4" s="1"/>
  <c r="A44" i="4" s="1"/>
  <c r="A45" i="4" s="1"/>
  <c r="A46" i="4" s="1"/>
  <c r="A47" i="4" s="1"/>
  <c r="A48" i="4" s="1"/>
  <c r="A50" i="4" s="1"/>
  <c r="A52" i="4" s="1"/>
  <c r="A54" i="4" s="1"/>
  <c r="A3" i="4"/>
  <c r="A2" i="4"/>
  <c r="E274" i="1"/>
  <c r="E214" i="7" s="1"/>
  <c r="H270" i="1"/>
  <c r="C263" i="1"/>
  <c r="C253" i="1"/>
  <c r="H248" i="1"/>
  <c r="E248" i="1"/>
  <c r="E198" i="7" s="1"/>
  <c r="E247" i="1"/>
  <c r="E240" i="1"/>
  <c r="E191" i="7" s="1"/>
  <c r="C239" i="1"/>
  <c r="H213" i="1"/>
  <c r="E213" i="1"/>
  <c r="E185" i="7" s="1"/>
  <c r="H207" i="1"/>
  <c r="E206" i="1"/>
  <c r="E178" i="7" s="1"/>
  <c r="H194" i="1"/>
  <c r="E194" i="1"/>
  <c r="E184" i="1"/>
  <c r="E182" i="1"/>
  <c r="E169" i="7" s="1"/>
  <c r="E181" i="1"/>
  <c r="E170" i="7" s="1"/>
  <c r="E180" i="1"/>
  <c r="E167" i="7" s="1"/>
  <c r="E179" i="1"/>
  <c r="E175" i="1"/>
  <c r="E165" i="7" s="1"/>
  <c r="E173" i="1"/>
  <c r="E166" i="7" s="1"/>
  <c r="E172" i="1"/>
  <c r="E163" i="7" s="1"/>
  <c r="E161" i="1"/>
  <c r="H153" i="1"/>
  <c r="E153" i="1"/>
  <c r="E148" i="7" s="1"/>
  <c r="F151" i="1"/>
  <c r="H149" i="1"/>
  <c r="E149" i="1"/>
  <c r="E147" i="7" s="1"/>
  <c r="H147" i="1"/>
  <c r="F147" i="1"/>
  <c r="E147" i="1"/>
  <c r="E146" i="7" s="1"/>
  <c r="H146" i="1"/>
  <c r="E146" i="1"/>
  <c r="E145" i="7" s="1"/>
  <c r="E145" i="1"/>
  <c r="H144" i="1"/>
  <c r="E144" i="1"/>
  <c r="E144" i="7" s="1"/>
  <c r="H134" i="1"/>
  <c r="E134" i="1"/>
  <c r="H130" i="1"/>
  <c r="E130" i="1"/>
  <c r="E135" i="7" s="1"/>
  <c r="H129" i="1"/>
  <c r="E129" i="1"/>
  <c r="E110" i="7" s="1"/>
  <c r="F125" i="1"/>
  <c r="H123" i="1"/>
  <c r="E123" i="1"/>
  <c r="E118" i="7" s="1"/>
  <c r="H122" i="1"/>
  <c r="E122" i="1"/>
  <c r="H121" i="1"/>
  <c r="E121" i="1"/>
  <c r="E106" i="7" s="1"/>
  <c r="H120" i="1"/>
  <c r="E120" i="1"/>
  <c r="H119" i="1"/>
  <c r="E119" i="1"/>
  <c r="E118" i="1"/>
  <c r="H117" i="1"/>
  <c r="E117" i="1"/>
  <c r="H113" i="1"/>
  <c r="E113" i="1"/>
  <c r="H112" i="1"/>
  <c r="E112" i="1"/>
  <c r="E79" i="7" s="1"/>
  <c r="E103" i="1"/>
  <c r="E73" i="7" s="1"/>
  <c r="H99" i="1"/>
  <c r="E94" i="1"/>
  <c r="E65" i="7" s="1"/>
  <c r="F92" i="1"/>
  <c r="E91" i="1"/>
  <c r="E64" i="7" s="1"/>
  <c r="E88" i="1"/>
  <c r="E54" i="7" s="1"/>
  <c r="F85" i="1"/>
  <c r="E85" i="1"/>
  <c r="E44" i="7" s="1"/>
  <c r="E83" i="1"/>
  <c r="E80" i="1"/>
  <c r="E77" i="1"/>
  <c r="E68" i="1"/>
  <c r="E29" i="7" s="1"/>
  <c r="F66" i="1"/>
  <c r="C66" i="1"/>
  <c r="E64" i="1"/>
  <c r="C64" i="1"/>
  <c r="E62" i="1"/>
  <c r="E28" i="7" s="1"/>
  <c r="E61" i="1"/>
  <c r="E27" i="7" s="1"/>
  <c r="E60" i="1"/>
  <c r="E26" i="7" s="1"/>
  <c r="E58" i="1"/>
  <c r="E25" i="7" s="1"/>
  <c r="E51" i="1"/>
  <c r="E23" i="7" s="1"/>
  <c r="F49" i="1"/>
  <c r="E47" i="1"/>
  <c r="E22" i="7" s="1"/>
  <c r="E46" i="1"/>
  <c r="E21" i="7" s="1"/>
  <c r="E44" i="1"/>
  <c r="E20" i="7" s="1"/>
  <c r="E43" i="1"/>
  <c r="E19" i="7" s="1"/>
  <c r="E42" i="1"/>
  <c r="E18" i="7" s="1"/>
  <c r="E40" i="1"/>
  <c r="E17" i="7" s="1"/>
  <c r="E26" i="1"/>
  <c r="E14" i="7" s="1"/>
  <c r="E25" i="1"/>
  <c r="E13" i="7" s="1"/>
  <c r="E24" i="1"/>
  <c r="E12" i="7" s="1"/>
  <c r="E23" i="1"/>
  <c r="E11" i="7" s="1"/>
  <c r="E19" i="1"/>
  <c r="E9" i="7" s="1"/>
  <c r="A19" i="1"/>
  <c r="A9" i="7" s="1"/>
  <c r="H13" i="1"/>
  <c r="E13" i="1"/>
  <c r="H12" i="1"/>
  <c r="E12" i="1"/>
  <c r="A12" i="1"/>
  <c r="H10" i="1"/>
  <c r="E10" i="1"/>
  <c r="T27" i="7"/>
  <c r="H61" i="1" l="1"/>
  <c r="H43" i="1"/>
  <c r="H68" i="1"/>
  <c r="H184" i="1"/>
  <c r="H240" i="1"/>
  <c r="H24" i="1"/>
  <c r="H44" i="1"/>
  <c r="H103" i="1"/>
  <c r="H19" i="1"/>
  <c r="H42" i="1"/>
  <c r="H47" i="1"/>
  <c r="H175" i="1"/>
  <c r="H182" i="1"/>
  <c r="H23" i="1"/>
  <c r="H51" i="1"/>
  <c r="H179" i="1"/>
  <c r="H58" i="1"/>
  <c r="H172" i="1"/>
  <c r="H180" i="1"/>
  <c r="H25" i="1"/>
  <c r="H40" i="1"/>
  <c r="H46" i="1"/>
  <c r="H60" i="1"/>
  <c r="H173" i="1"/>
  <c r="H181" i="1"/>
  <c r="H26" i="1"/>
  <c r="C54" i="9"/>
  <c r="H124" i="1"/>
  <c r="E168" i="7"/>
  <c r="I45" i="6"/>
  <c r="E164" i="7"/>
  <c r="A28" i="5"/>
  <c r="A29" i="5" s="1"/>
  <c r="A32" i="5" s="1"/>
  <c r="A33" i="5" s="1"/>
  <c r="A34" i="5" s="1"/>
  <c r="A35" i="5" s="1"/>
  <c r="A36" i="5" s="1"/>
  <c r="A37" i="5" s="1"/>
  <c r="C28" i="5" s="1"/>
  <c r="E36" i="4"/>
  <c r="E50" i="4" s="1"/>
  <c r="H62" i="1"/>
  <c r="H209" i="1"/>
  <c r="I58" i="6"/>
  <c r="H131" i="1"/>
  <c r="H148" i="1"/>
  <c r="H133" i="1"/>
  <c r="H83" i="1"/>
  <c r="H145" i="1"/>
  <c r="H14" i="1"/>
  <c r="H114" i="1"/>
  <c r="A20" i="1"/>
  <c r="D25" i="5"/>
  <c r="E127" i="7"/>
  <c r="I18" i="6"/>
  <c r="A13" i="1"/>
  <c r="F14" i="1" s="1"/>
  <c r="A35" i="7"/>
  <c r="I65" i="6"/>
  <c r="H20" i="1" l="1"/>
  <c r="I35" i="6"/>
  <c r="I44" i="6" s="1"/>
  <c r="I31" i="6"/>
  <c r="I24" i="6"/>
  <c r="H27" i="1"/>
  <c r="I33" i="6"/>
  <c r="H239" i="1"/>
  <c r="H45" i="1"/>
  <c r="I30" i="6"/>
  <c r="H174" i="1"/>
  <c r="I32" i="6"/>
  <c r="H183" i="1"/>
  <c r="I26" i="6"/>
  <c r="I23" i="6"/>
  <c r="H64" i="1"/>
  <c r="H214" i="1"/>
  <c r="D54" i="9"/>
  <c r="E54" i="4"/>
  <c r="C29" i="5"/>
  <c r="H63" i="1"/>
  <c r="I60" i="6"/>
  <c r="I62" i="6" s="1"/>
  <c r="D33" i="5"/>
  <c r="D34" i="5" s="1"/>
  <c r="D36" i="5" s="1"/>
  <c r="D37" i="5" s="1"/>
  <c r="D28" i="5" s="1"/>
  <c r="D29" i="5" s="1"/>
  <c r="H247" i="1" s="1"/>
  <c r="H210" i="1"/>
  <c r="H135" i="1"/>
  <c r="H150" i="1"/>
  <c r="H16" i="1"/>
  <c r="A21" i="1"/>
  <c r="A23" i="1" s="1"/>
  <c r="A10" i="7"/>
  <c r="A14" i="1"/>
  <c r="F16" i="1" s="1"/>
  <c r="A36" i="7"/>
  <c r="H21" i="1" l="1"/>
  <c r="H241" i="1"/>
  <c r="H176" i="1"/>
  <c r="H48" i="1"/>
  <c r="I34" i="6"/>
  <c r="I43" i="6" s="1"/>
  <c r="H192" i="1"/>
  <c r="I25" i="6"/>
  <c r="I27" i="6" s="1"/>
  <c r="I36" i="6" s="1"/>
  <c r="I66" i="6"/>
  <c r="E54" i="9"/>
  <c r="S54" i="7"/>
  <c r="E14" i="14"/>
  <c r="E14" i="2"/>
  <c r="E16" i="2" s="1"/>
  <c r="I61" i="6"/>
  <c r="H65" i="1"/>
  <c r="F25" i="4"/>
  <c r="G25" i="4" s="1"/>
  <c r="G36" i="4" s="1"/>
  <c r="H161" i="1" s="1"/>
  <c r="H66" i="1"/>
  <c r="H49" i="1"/>
  <c r="H92" i="1"/>
  <c r="H125" i="1"/>
  <c r="H151" i="1"/>
  <c r="A11" i="7"/>
  <c r="A24" i="1"/>
  <c r="I37" i="6" l="1"/>
  <c r="I39" i="6" s="1"/>
  <c r="I47" i="6" s="1"/>
  <c r="H185" i="1"/>
  <c r="H29" i="1"/>
  <c r="H242" i="1"/>
  <c r="F54" i="9"/>
  <c r="E16" i="14"/>
  <c r="H50" i="1"/>
  <c r="T54" i="7"/>
  <c r="H67" i="1"/>
  <c r="H163" i="1"/>
  <c r="H254" i="1"/>
  <c r="H186" i="1"/>
  <c r="H152" i="1"/>
  <c r="H126" i="1"/>
  <c r="H93" i="1"/>
  <c r="A12" i="7"/>
  <c r="A25" i="1"/>
  <c r="F64" i="1"/>
  <c r="I40" i="6" l="1"/>
  <c r="I48" i="6" s="1"/>
  <c r="I41" i="6"/>
  <c r="I49" i="6" s="1"/>
  <c r="G54" i="9"/>
  <c r="E17" i="2"/>
  <c r="E18" i="2" s="1"/>
  <c r="H52" i="1"/>
  <c r="H88" i="1"/>
  <c r="H190" i="1"/>
  <c r="H70" i="1"/>
  <c r="H232" i="1"/>
  <c r="H263" i="1"/>
  <c r="H189" i="1"/>
  <c r="H188" i="1"/>
  <c r="H95" i="1"/>
  <c r="H154" i="1"/>
  <c r="A26" i="1"/>
  <c r="A13" i="7"/>
  <c r="I50" i="6" l="1"/>
  <c r="H54" i="1"/>
  <c r="H54" i="9"/>
  <c r="H198" i="1"/>
  <c r="H157" i="1"/>
  <c r="H197" i="1"/>
  <c r="H196" i="1"/>
  <c r="F27" i="1"/>
  <c r="A14" i="7"/>
  <c r="A27" i="1"/>
  <c r="H72" i="1" l="1"/>
  <c r="H31" i="1"/>
  <c r="I54" i="9"/>
  <c r="H199" i="1"/>
  <c r="H231" i="1"/>
  <c r="A29" i="1"/>
  <c r="A31" i="1" s="1"/>
  <c r="F29" i="1"/>
  <c r="H34" i="1" l="1"/>
  <c r="H226" i="1"/>
  <c r="H32" i="1"/>
  <c r="J54" i="9"/>
  <c r="A32" i="1"/>
  <c r="A34" i="1" s="1"/>
  <c r="F32" i="1"/>
  <c r="H35" i="1" l="1"/>
  <c r="K54" i="9"/>
  <c r="A35" i="1"/>
  <c r="F35" i="1"/>
  <c r="H215" i="1" l="1"/>
  <c r="I67" i="6"/>
  <c r="I68" i="6" s="1"/>
  <c r="D15" i="2"/>
  <c r="D16" i="2" s="1"/>
  <c r="F16" i="2" s="1"/>
  <c r="F34" i="4"/>
  <c r="D15" i="14"/>
  <c r="D16" i="14" s="1"/>
  <c r="H136" i="1"/>
  <c r="L54" i="9"/>
  <c r="A40" i="1"/>
  <c r="F136" i="1"/>
  <c r="F215" i="1"/>
  <c r="G67" i="6" s="1"/>
  <c r="H216" i="1" l="1"/>
  <c r="H137" i="1"/>
  <c r="M54" i="9"/>
  <c r="F16" i="14"/>
  <c r="D17" i="2"/>
  <c r="F17" i="2" s="1"/>
  <c r="F18" i="2" s="1"/>
  <c r="H77" i="1" s="1"/>
  <c r="A42" i="1"/>
  <c r="A17" i="7"/>
  <c r="F239" i="1"/>
  <c r="H139" i="1" l="1"/>
  <c r="N54" i="9"/>
  <c r="D18" i="2"/>
  <c r="A18" i="7"/>
  <c r="A43" i="1"/>
  <c r="H230" i="1" l="1"/>
  <c r="H98" i="1"/>
  <c r="O54" i="9"/>
  <c r="A44" i="1"/>
  <c r="A19" i="7"/>
  <c r="H100" i="1" l="1"/>
  <c r="P54" i="9"/>
  <c r="A20" i="7"/>
  <c r="F20" i="1"/>
  <c r="F45" i="1"/>
  <c r="A45" i="1"/>
  <c r="A46" i="1" s="1"/>
  <c r="A21" i="7" s="1"/>
  <c r="H105" i="1" l="1"/>
  <c r="Q54" i="9"/>
  <c r="A47" i="1"/>
  <c r="A22" i="7" s="1"/>
  <c r="H227" i="1" l="1"/>
  <c r="H107" i="1"/>
  <c r="R54" i="9"/>
  <c r="F48" i="1"/>
  <c r="A48" i="1"/>
  <c r="A49" i="1" s="1"/>
  <c r="A50" i="1" s="1"/>
  <c r="H228" i="1" l="1"/>
  <c r="I16" i="6"/>
  <c r="I52" i="6" s="1"/>
  <c r="I72" i="6" s="1"/>
  <c r="I74" i="6" s="1"/>
  <c r="I9" i="6" s="1"/>
  <c r="H261" i="1" s="1"/>
  <c r="H201" i="1"/>
  <c r="S54" i="9"/>
  <c r="F50" i="1"/>
  <c r="A51" i="1"/>
  <c r="H219" i="1" l="1"/>
  <c r="H233" i="1"/>
  <c r="T54" i="9"/>
  <c r="A52" i="1"/>
  <c r="A23" i="7"/>
  <c r="F52" i="1"/>
  <c r="H221" i="1" l="1"/>
  <c r="U54" i="9"/>
  <c r="A54" i="1"/>
  <c r="F54" i="1"/>
  <c r="H234" i="1" l="1"/>
  <c r="V54" i="9"/>
  <c r="A58" i="1"/>
  <c r="F31" i="1"/>
  <c r="H236" i="1" l="1"/>
  <c r="W54" i="9"/>
  <c r="A60" i="1"/>
  <c r="A25" i="7"/>
  <c r="H243" i="1" l="1"/>
  <c r="X54" i="9"/>
  <c r="A26" i="7"/>
  <c r="A61" i="1"/>
  <c r="H253" i="1" l="1"/>
  <c r="H260" i="1"/>
  <c r="H244" i="1"/>
  <c r="Y54" i="9"/>
  <c r="A62" i="1"/>
  <c r="A27" i="7"/>
  <c r="H256" i="1" l="1"/>
  <c r="H250" i="1"/>
  <c r="H257" i="1"/>
  <c r="H255" i="1"/>
  <c r="H262" i="1"/>
  <c r="Z54" i="9"/>
  <c r="A28" i="7"/>
  <c r="A63" i="1"/>
  <c r="F63" i="1"/>
  <c r="I13" i="10" l="1"/>
  <c r="IP13" i="10" s="1"/>
  <c r="H267" i="1"/>
  <c r="H264" i="1"/>
  <c r="I19" i="10"/>
  <c r="H265" i="1"/>
  <c r="AA54" i="9"/>
  <c r="A64" i="1"/>
  <c r="A65" i="1" s="1"/>
  <c r="EL19" i="10" l="1"/>
  <c r="IP19" i="10"/>
  <c r="DZ13" i="10"/>
  <c r="EL13" i="10"/>
  <c r="HR19" i="10"/>
  <c r="DZ19" i="10"/>
  <c r="EA33" i="10"/>
  <c r="CQ33" i="10"/>
  <c r="ID13" i="10"/>
  <c r="HG33" i="10"/>
  <c r="GX33" i="10"/>
  <c r="GZ62" i="10" s="1"/>
  <c r="GZ63" i="10" s="1"/>
  <c r="BQ34" i="9" s="1"/>
  <c r="GC33" i="10"/>
  <c r="GE62" i="10" s="1"/>
  <c r="GE63" i="10" s="1"/>
  <c r="BJ34" i="9" s="1"/>
  <c r="CT33" i="10"/>
  <c r="CV62" i="10" s="1"/>
  <c r="CV63" i="10" s="1"/>
  <c r="CH33" i="10"/>
  <c r="CJ62" i="10" s="1"/>
  <c r="CJ63" i="10" s="1"/>
  <c r="AD34" i="9" s="1"/>
  <c r="DN13" i="10"/>
  <c r="FE33" i="10"/>
  <c r="FG62" i="10" s="1"/>
  <c r="FG63" i="10" s="1"/>
  <c r="BB34" i="9" s="1"/>
  <c r="HS33" i="10"/>
  <c r="HU62" i="10" s="1"/>
  <c r="HU63" i="10" s="1"/>
  <c r="BX34" i="9" s="1"/>
  <c r="E33" i="10"/>
  <c r="G62" i="10" s="1"/>
  <c r="FT33" i="10"/>
  <c r="FV62" i="10" s="1"/>
  <c r="FV63" i="10" s="1"/>
  <c r="BG34" i="9" s="1"/>
  <c r="FW33" i="10"/>
  <c r="FY62" i="10" s="1"/>
  <c r="FY63" i="10" s="1"/>
  <c r="BH34" i="9" s="1"/>
  <c r="GO33" i="10"/>
  <c r="GQ62" i="10" s="1"/>
  <c r="GQ63" i="10" s="1"/>
  <c r="BN34" i="9" s="1"/>
  <c r="AX33" i="10"/>
  <c r="AZ62" i="10" s="1"/>
  <c r="AZ63" i="10" s="1"/>
  <c r="R34" i="9" s="1"/>
  <c r="R59" i="9" s="1"/>
  <c r="HM33" i="10"/>
  <c r="H33" i="10"/>
  <c r="J62" i="10" s="1"/>
  <c r="J63" i="10" s="1"/>
  <c r="D34" i="9" s="1"/>
  <c r="D59" i="9" s="1"/>
  <c r="AH13" i="10"/>
  <c r="FV13" i="10"/>
  <c r="IK33" i="10"/>
  <c r="IM62" i="10" s="1"/>
  <c r="IM63" i="10" s="1"/>
  <c r="CD34" i="9" s="1"/>
  <c r="FQ33" i="10"/>
  <c r="FS62" i="10" s="1"/>
  <c r="FS63" i="10" s="1"/>
  <c r="BF34" i="9" s="1"/>
  <c r="CN33" i="10"/>
  <c r="CP62" i="10" s="1"/>
  <c r="BS33" i="10"/>
  <c r="BU62" i="10" s="1"/>
  <c r="BU63" i="10" s="1"/>
  <c r="Y34" i="9" s="1"/>
  <c r="Y59" i="9" s="1"/>
  <c r="ES33" i="10"/>
  <c r="EU62" i="10" s="1"/>
  <c r="EU63" i="10" s="1"/>
  <c r="AX34" i="9" s="1"/>
  <c r="IN33" i="10"/>
  <c r="FZ33" i="10"/>
  <c r="GB62" i="10" s="1"/>
  <c r="GB63" i="10" s="1"/>
  <c r="BI34" i="9" s="1"/>
  <c r="DF33" i="10"/>
  <c r="BS13" i="10"/>
  <c r="GH13" i="10"/>
  <c r="DX33" i="10"/>
  <c r="DZ62" i="10" s="1"/>
  <c r="DZ63" i="10" s="1"/>
  <c r="AR34" i="9" s="1"/>
  <c r="FK33" i="10"/>
  <c r="FM62" i="10" s="1"/>
  <c r="BD33" i="10"/>
  <c r="BF62" i="10" s="1"/>
  <c r="BF63" i="10" s="1"/>
  <c r="T34" i="9" s="1"/>
  <c r="T59" i="9" s="1"/>
  <c r="CK33" i="10"/>
  <c r="CM62" i="10" s="1"/>
  <c r="CM63" i="10" s="1"/>
  <c r="AE34" i="9" s="1"/>
  <c r="N33" i="10"/>
  <c r="P62" i="10" s="1"/>
  <c r="P63" i="10" s="1"/>
  <c r="F34" i="9" s="1"/>
  <c r="F59" i="9" s="1"/>
  <c r="AC33" i="10"/>
  <c r="AE62" i="10" s="1"/>
  <c r="AE63" i="10" s="1"/>
  <c r="K34" i="9" s="1"/>
  <c r="K59" i="9" s="1"/>
  <c r="GI33" i="10"/>
  <c r="GK62" i="10" s="1"/>
  <c r="GK63" i="10" s="1"/>
  <c r="BL34" i="9" s="1"/>
  <c r="W33" i="10"/>
  <c r="Y62" i="10" s="1"/>
  <c r="Y63" i="10" s="1"/>
  <c r="I34" i="9" s="1"/>
  <c r="I59" i="9" s="1"/>
  <c r="BP33" i="10"/>
  <c r="BR62" i="10" s="1"/>
  <c r="BR63" i="10" s="1"/>
  <c r="X34" i="9" s="1"/>
  <c r="X59" i="9" s="1"/>
  <c r="DI33" i="10"/>
  <c r="DK62" i="10" s="1"/>
  <c r="DK63" i="10" s="1"/>
  <c r="AM34" i="9" s="1"/>
  <c r="CD13" i="10"/>
  <c r="GT13" i="10"/>
  <c r="ED33" i="10"/>
  <c r="EF62" i="10" s="1"/>
  <c r="EF63" i="10" s="1"/>
  <c r="AS34" i="9" s="1"/>
  <c r="HV33" i="10"/>
  <c r="HX62" i="10" s="1"/>
  <c r="HX63" i="10" s="1"/>
  <c r="BY34" i="9" s="1"/>
  <c r="BV33" i="10"/>
  <c r="BX62" i="10" s="1"/>
  <c r="CE33" i="10"/>
  <c r="CG62" i="10" s="1"/>
  <c r="CG63" i="10" s="1"/>
  <c r="AC34" i="9" s="1"/>
  <c r="DL33" i="10"/>
  <c r="DN62" i="10" s="1"/>
  <c r="DN63" i="10" s="1"/>
  <c r="AN34" i="9" s="1"/>
  <c r="V13" i="10"/>
  <c r="FB33" i="10"/>
  <c r="FD62" i="10" s="1"/>
  <c r="FD63" i="10" s="1"/>
  <c r="BA34" i="9" s="1"/>
  <c r="CW33" i="10"/>
  <c r="CY62" i="10" s="1"/>
  <c r="CY63" i="10" s="1"/>
  <c r="AI34" i="9" s="1"/>
  <c r="K33" i="10"/>
  <c r="M62" i="10" s="1"/>
  <c r="M63" i="10" s="1"/>
  <c r="E34" i="9" s="1"/>
  <c r="E59" i="9" s="1"/>
  <c r="BG33" i="10"/>
  <c r="BI62" i="10" s="1"/>
  <c r="BI63" i="10" s="1"/>
  <c r="U34" i="9" s="1"/>
  <c r="U59" i="9" s="1"/>
  <c r="HJ33" i="10"/>
  <c r="HL62" i="10" s="1"/>
  <c r="HL63" i="10" s="1"/>
  <c r="BU34" i="9" s="1"/>
  <c r="DR33" i="10"/>
  <c r="HD33" i="10"/>
  <c r="HF62" i="10" s="1"/>
  <c r="HF63" i="10" s="1"/>
  <c r="BS34" i="9" s="1"/>
  <c r="GU33" i="10"/>
  <c r="GW62" i="10" s="1"/>
  <c r="GW63" i="10" s="1"/>
  <c r="BP34" i="9" s="1"/>
  <c r="FH33" i="10"/>
  <c r="FJ62" i="10" s="1"/>
  <c r="IE33" i="10"/>
  <c r="IG62" i="10" s="1"/>
  <c r="IG63" i="10" s="1"/>
  <c r="CB34" i="9" s="1"/>
  <c r="EV33" i="10"/>
  <c r="EX62" i="10" s="1"/>
  <c r="EX63" i="10" s="1"/>
  <c r="AY34" i="9" s="1"/>
  <c r="AF33" i="10"/>
  <c r="AH62" i="10" s="1"/>
  <c r="AH63" i="10" s="1"/>
  <c r="L34" i="9" s="1"/>
  <c r="L59" i="9" s="1"/>
  <c r="BJ33" i="10"/>
  <c r="BL62" i="10" s="1"/>
  <c r="BL63" i="10" s="1"/>
  <c r="V34" i="9" s="1"/>
  <c r="V59" i="9" s="1"/>
  <c r="HA33" i="10"/>
  <c r="HC62" i="10" s="1"/>
  <c r="HC63" i="10" s="1"/>
  <c r="BR34" i="9" s="1"/>
  <c r="AU33" i="10"/>
  <c r="AW62" i="10" s="1"/>
  <c r="AW63" i="10" s="1"/>
  <c r="Q34" i="9" s="1"/>
  <c r="Q59" i="9" s="1"/>
  <c r="EJ33" i="10"/>
  <c r="EL62" i="10" s="1"/>
  <c r="EL63" i="10" s="1"/>
  <c r="AU34" i="9" s="1"/>
  <c r="AT13" i="10"/>
  <c r="CP13" i="10"/>
  <c r="HF13" i="10"/>
  <c r="EG33" i="10"/>
  <c r="EI62" i="10" s="1"/>
  <c r="EI63" i="10" s="1"/>
  <c r="AT34" i="9" s="1"/>
  <c r="T33" i="10"/>
  <c r="V62" i="10" s="1"/>
  <c r="V63" i="10" s="1"/>
  <c r="H34" i="9" s="1"/>
  <c r="H59" i="9" s="1"/>
  <c r="BY33" i="10"/>
  <c r="CA62" i="10" s="1"/>
  <c r="GR33" i="10"/>
  <c r="GT62" i="10" s="1"/>
  <c r="GT63" i="10" s="1"/>
  <c r="BO34" i="9" s="1"/>
  <c r="GF33" i="10"/>
  <c r="GH62" i="10" s="1"/>
  <c r="GH63" i="10" s="1"/>
  <c r="BK34" i="9" s="1"/>
  <c r="DU33" i="10"/>
  <c r="DW62" i="10" s="1"/>
  <c r="DW63" i="10" s="1"/>
  <c r="AQ34" i="9" s="1"/>
  <c r="HP33" i="10"/>
  <c r="HR62" i="10" s="1"/>
  <c r="HR63" i="10" s="1"/>
  <c r="BW34" i="9" s="1"/>
  <c r="AL33" i="10"/>
  <c r="AN62" i="10" s="1"/>
  <c r="AN63" i="10" s="1"/>
  <c r="N34" i="9" s="1"/>
  <c r="N59" i="9" s="1"/>
  <c r="AR33" i="10"/>
  <c r="AT62" i="10" s="1"/>
  <c r="AT63" i="10" s="1"/>
  <c r="P34" i="9" s="1"/>
  <c r="P59" i="9" s="1"/>
  <c r="DO33" i="10"/>
  <c r="DQ62" i="10" s="1"/>
  <c r="DQ63" i="10" s="1"/>
  <c r="AO34" i="9" s="1"/>
  <c r="BM33" i="10"/>
  <c r="BO62" i="10" s="1"/>
  <c r="BO63" i="10" s="1"/>
  <c r="W34" i="9" s="1"/>
  <c r="W59" i="9" s="1"/>
  <c r="Q33" i="10"/>
  <c r="S62" i="10" s="1"/>
  <c r="S63" i="10" s="1"/>
  <c r="G34" i="9" s="1"/>
  <c r="G59" i="9" s="1"/>
  <c r="BA33" i="10"/>
  <c r="BC62" i="10" s="1"/>
  <c r="BC63" i="10" s="1"/>
  <c r="S34" i="9" s="1"/>
  <c r="S59" i="9" s="1"/>
  <c r="IH33" i="10"/>
  <c r="IJ62" i="10" s="1"/>
  <c r="IJ63" i="10" s="1"/>
  <c r="CC34" i="9" s="1"/>
  <c r="CB33" i="10"/>
  <c r="CD62" i="10" s="1"/>
  <c r="GL33" i="10"/>
  <c r="GN62" i="10" s="1"/>
  <c r="GN63" i="10" s="1"/>
  <c r="BM34" i="9" s="1"/>
  <c r="AI33" i="10"/>
  <c r="AK62" i="10" s="1"/>
  <c r="AK63" i="10" s="1"/>
  <c r="M34" i="9" s="1"/>
  <c r="M59" i="9" s="1"/>
  <c r="IB33" i="10"/>
  <c r="ID62" i="10" s="1"/>
  <c r="ID63" i="10" s="1"/>
  <c r="CA34" i="9" s="1"/>
  <c r="EM33" i="10"/>
  <c r="EO62" i="10" s="1"/>
  <c r="EO63" i="10" s="1"/>
  <c r="AV34" i="9" s="1"/>
  <c r="EY33" i="10"/>
  <c r="FA62" i="10" s="1"/>
  <c r="FA63" i="10" s="1"/>
  <c r="AZ34" i="9" s="1"/>
  <c r="BF13" i="10"/>
  <c r="DB13" i="10"/>
  <c r="FJ13" i="10"/>
  <c r="HR13" i="10"/>
  <c r="CZ33" i="10"/>
  <c r="DB62" i="10" s="1"/>
  <c r="DB63" i="10" s="1"/>
  <c r="AJ34" i="9" s="1"/>
  <c r="DC33" i="10"/>
  <c r="DE62" i="10" s="1"/>
  <c r="DE63" i="10" s="1"/>
  <c r="AK34" i="9" s="1"/>
  <c r="FN33" i="10"/>
  <c r="FP62" i="10" s="1"/>
  <c r="FP63" i="10" s="1"/>
  <c r="BE34" i="9" s="1"/>
  <c r="Z33" i="10"/>
  <c r="AB62" i="10" s="1"/>
  <c r="AB63" i="10" s="1"/>
  <c r="J34" i="9" s="1"/>
  <c r="J59" i="9" s="1"/>
  <c r="AO33" i="10"/>
  <c r="AQ62" i="10" s="1"/>
  <c r="AQ63" i="10" s="1"/>
  <c r="O34" i="9" s="1"/>
  <c r="O59" i="9" s="1"/>
  <c r="HY33" i="10"/>
  <c r="IA62" i="10" s="1"/>
  <c r="IA63" i="10" s="1"/>
  <c r="BZ34" i="9" s="1"/>
  <c r="EX13" i="10"/>
  <c r="EP33" i="10"/>
  <c r="ER62" i="10" s="1"/>
  <c r="ER63" i="10" s="1"/>
  <c r="AW34" i="9" s="1"/>
  <c r="AW59" i="9" s="1"/>
  <c r="DN19" i="10"/>
  <c r="HF19" i="10"/>
  <c r="FJ19" i="10"/>
  <c r="AT19" i="10"/>
  <c r="FV19" i="10"/>
  <c r="AH19" i="10"/>
  <c r="GT19" i="10"/>
  <c r="CP19" i="10"/>
  <c r="GH19" i="10"/>
  <c r="DB19" i="10"/>
  <c r="ID19" i="10"/>
  <c r="BF19" i="10"/>
  <c r="I14" i="10"/>
  <c r="V19" i="10"/>
  <c r="CD19" i="10"/>
  <c r="EX19" i="10"/>
  <c r="BS19" i="10"/>
  <c r="AB54" i="9"/>
  <c r="F65" i="1"/>
  <c r="A66" i="1"/>
  <c r="A67" i="1" s="1"/>
  <c r="EL14" i="10" l="1"/>
  <c r="IP14" i="10"/>
  <c r="DT62" i="10"/>
  <c r="DT63" i="10" s="1"/>
  <c r="AP34" i="9" s="1"/>
  <c r="DH62" i="10"/>
  <c r="DH63" i="10" s="1"/>
  <c r="AL34" i="9" s="1"/>
  <c r="GT14" i="10"/>
  <c r="DZ14" i="10"/>
  <c r="HI62" i="10"/>
  <c r="HI63" i="10" s="1"/>
  <c r="BT34" i="9" s="1"/>
  <c r="G63" i="10"/>
  <c r="C34" i="9" s="1"/>
  <c r="C59" i="9" s="1"/>
  <c r="CS62" i="10"/>
  <c r="IP62" i="10"/>
  <c r="IP63" i="10" s="1"/>
  <c r="CE34" i="9" s="1"/>
  <c r="HO62" i="10"/>
  <c r="HO63" i="10" s="1"/>
  <c r="BV34" i="9" s="1"/>
  <c r="ID14" i="10"/>
  <c r="GB60" i="10"/>
  <c r="GB61" i="10" s="1"/>
  <c r="FY60" i="10"/>
  <c r="FY61" i="10" s="1"/>
  <c r="FP60" i="10"/>
  <c r="FJ60" i="10"/>
  <c r="FV14" i="10"/>
  <c r="I15" i="10"/>
  <c r="HR14" i="10"/>
  <c r="CP14" i="10"/>
  <c r="DB14" i="10"/>
  <c r="FJ14" i="10"/>
  <c r="DN14" i="10"/>
  <c r="BF14" i="10"/>
  <c r="GH14" i="10"/>
  <c r="V14" i="10"/>
  <c r="AT14" i="10"/>
  <c r="CD14" i="10"/>
  <c r="EX14" i="10"/>
  <c r="HF14" i="10"/>
  <c r="AH14" i="10"/>
  <c r="BS14" i="10"/>
  <c r="AH34" i="9"/>
  <c r="AC54" i="9"/>
  <c r="AC59" i="9" s="1"/>
  <c r="F67" i="1"/>
  <c r="A68" i="1"/>
  <c r="F70" i="1" s="1"/>
  <c r="EL15" i="10" l="1"/>
  <c r="IP15" i="10"/>
  <c r="EA34" i="10"/>
  <c r="DZ15" i="10"/>
  <c r="IQ62" i="10"/>
  <c r="IS62" i="10" s="1"/>
  <c r="CQ34" i="10"/>
  <c r="CS63" i="10" s="1"/>
  <c r="CD15" i="10"/>
  <c r="CB34" i="10"/>
  <c r="CD63" i="10" s="1"/>
  <c r="AB34" i="9" s="1"/>
  <c r="AB59" i="9" s="1"/>
  <c r="FP61" i="10"/>
  <c r="EV34" i="10"/>
  <c r="DO34" i="10"/>
  <c r="H34" i="10"/>
  <c r="IQ60" i="10"/>
  <c r="IS60" i="10" s="1"/>
  <c r="E34" i="10"/>
  <c r="FB34" i="10"/>
  <c r="T34" i="10"/>
  <c r="DR34" i="10"/>
  <c r="GT15" i="10"/>
  <c r="GC34" i="10"/>
  <c r="HM34" i="10"/>
  <c r="AI34" i="10"/>
  <c r="K34" i="10"/>
  <c r="BS15" i="10"/>
  <c r="HF15" i="10"/>
  <c r="CK34" i="10"/>
  <c r="FN34" i="10"/>
  <c r="AR34" i="10"/>
  <c r="FZ34" i="10"/>
  <c r="AC34" i="10"/>
  <c r="EX15" i="10"/>
  <c r="CT34" i="10"/>
  <c r="EY34" i="10"/>
  <c r="GF34" i="10"/>
  <c r="AT15" i="10"/>
  <c r="HJ34" i="10"/>
  <c r="HS34" i="10"/>
  <c r="AU34" i="10"/>
  <c r="IE34" i="10"/>
  <c r="DI34" i="10"/>
  <c r="ES34" i="10"/>
  <c r="IB34" i="10"/>
  <c r="BG34" i="10"/>
  <c r="BV34" i="10"/>
  <c r="BX63" i="10" s="1"/>
  <c r="Z34" i="9" s="1"/>
  <c r="Z59" i="9" s="1"/>
  <c r="EG34" i="10"/>
  <c r="CW34" i="10"/>
  <c r="AH15" i="10"/>
  <c r="FK34" i="10"/>
  <c r="FM63" i="10" s="1"/>
  <c r="BD34" i="9" s="1"/>
  <c r="HY34" i="10"/>
  <c r="DL34" i="10"/>
  <c r="AX34" i="10"/>
  <c r="Q34" i="10"/>
  <c r="GL34" i="10"/>
  <c r="CN34" i="10"/>
  <c r="CP63" i="10" s="1"/>
  <c r="AF34" i="9" s="1"/>
  <c r="BM34" i="10"/>
  <c r="BY34" i="10"/>
  <c r="CA63" i="10" s="1"/>
  <c r="FE34" i="10"/>
  <c r="BF15" i="10"/>
  <c r="DB15" i="10"/>
  <c r="GH15" i="10"/>
  <c r="ID15" i="10"/>
  <c r="FV15" i="10"/>
  <c r="BP34" i="10"/>
  <c r="GO34" i="10"/>
  <c r="BA34" i="10"/>
  <c r="HG34" i="10"/>
  <c r="EM34" i="10"/>
  <c r="HV34" i="10"/>
  <c r="AL34" i="10"/>
  <c r="HP34" i="10"/>
  <c r="BD34" i="10"/>
  <c r="HD34" i="10"/>
  <c r="FQ34" i="10"/>
  <c r="FH34" i="10"/>
  <c r="FJ61" i="10" s="1"/>
  <c r="FT34" i="10"/>
  <c r="N34" i="10"/>
  <c r="IH34" i="10"/>
  <c r="Z34" i="10"/>
  <c r="BJ34" i="10"/>
  <c r="IN34" i="10"/>
  <c r="DX34" i="10"/>
  <c r="CZ34" i="10"/>
  <c r="CP15" i="10"/>
  <c r="FJ15" i="10"/>
  <c r="HR15" i="10"/>
  <c r="DN15" i="10"/>
  <c r="FW34" i="10"/>
  <c r="GU34" i="10"/>
  <c r="AF34" i="10"/>
  <c r="HA34" i="10"/>
  <c r="DF34" i="10"/>
  <c r="IK34" i="10"/>
  <c r="CH34" i="10"/>
  <c r="BS34" i="10"/>
  <c r="GR34" i="10"/>
  <c r="DU34" i="10"/>
  <c r="AO34" i="10"/>
  <c r="CE34" i="10"/>
  <c r="DC34" i="10"/>
  <c r="GX34" i="10"/>
  <c r="EJ34" i="10"/>
  <c r="GI34" i="10"/>
  <c r="V15" i="10"/>
  <c r="W34" i="10"/>
  <c r="ED34" i="10"/>
  <c r="EP34" i="10"/>
  <c r="AD54" i="9"/>
  <c r="AD59" i="9" s="1"/>
  <c r="A29" i="7"/>
  <c r="A70" i="1"/>
  <c r="AG34" i="9" l="1"/>
  <c r="IQ61" i="10"/>
  <c r="IR61" i="10" s="1"/>
  <c r="IT61" i="10" s="1"/>
  <c r="FJ63" i="10"/>
  <c r="BC34" i="9" s="1"/>
  <c r="AG54" i="9"/>
  <c r="AE54" i="9"/>
  <c r="AE59" i="9" s="1"/>
  <c r="AA34" i="9"/>
  <c r="AA59" i="9" s="1"/>
  <c r="IS58" i="10"/>
  <c r="A72" i="1"/>
  <c r="F72" i="1"/>
  <c r="AG59" i="9" l="1"/>
  <c r="IQ63" i="10"/>
  <c r="IR63" i="10" s="1"/>
  <c r="IT63" i="10" s="1"/>
  <c r="AF54" i="9"/>
  <c r="AF59" i="9" s="1"/>
  <c r="IR59" i="10"/>
  <c r="A77" i="1"/>
  <c r="F226" i="1"/>
  <c r="F34" i="1"/>
  <c r="H269" i="1" l="1"/>
  <c r="AJ54" i="9"/>
  <c r="AJ59" i="9" s="1"/>
  <c r="AI54" i="9"/>
  <c r="AI59" i="9" s="1"/>
  <c r="AH54" i="9"/>
  <c r="AH59" i="9" s="1"/>
  <c r="IT59" i="10"/>
  <c r="A80" i="1"/>
  <c r="AK54" i="9" l="1"/>
  <c r="AK59" i="9" s="1"/>
  <c r="A85" i="1"/>
  <c r="F254" i="1"/>
  <c r="F263" i="1" s="1"/>
  <c r="AL54" i="9" l="1"/>
  <c r="AL59" i="9" s="1"/>
  <c r="A46" i="7"/>
  <c r="A88" i="1"/>
  <c r="AM54" i="9" l="1"/>
  <c r="AM59" i="9" s="1"/>
  <c r="A91" i="1"/>
  <c r="A54" i="7"/>
  <c r="AN54" i="9" l="1"/>
  <c r="AN59" i="9" s="1"/>
  <c r="A64" i="7"/>
  <c r="A92" i="1"/>
  <c r="A93" i="1" s="1"/>
  <c r="AO54" i="9" l="1"/>
  <c r="AO59" i="9" s="1"/>
  <c r="F93" i="1"/>
  <c r="A94" i="1"/>
  <c r="F95" i="1" s="1"/>
  <c r="AP54" i="9" l="1"/>
  <c r="AP59" i="9" s="1"/>
  <c r="A95" i="1"/>
  <c r="A65" i="7"/>
  <c r="AR54" i="9" l="1"/>
  <c r="AR59" i="9" s="1"/>
  <c r="AQ54" i="9"/>
  <c r="AQ59" i="9" s="1"/>
  <c r="A98" i="1"/>
  <c r="AU54" i="9" l="1"/>
  <c r="AU59" i="9" s="1"/>
  <c r="A99" i="1"/>
  <c r="A100" i="1" s="1"/>
  <c r="AT54" i="9" l="1"/>
  <c r="AT59" i="9" s="1"/>
  <c r="AS54" i="9"/>
  <c r="AS59" i="9" s="1"/>
  <c r="AV54" i="9"/>
  <c r="AV59" i="9" s="1"/>
  <c r="A103" i="1"/>
  <c r="F100" i="1"/>
  <c r="AX54" i="9" l="1"/>
  <c r="AX59" i="9" s="1"/>
  <c r="A73" i="7"/>
  <c r="A105" i="1"/>
  <c r="F105" i="1"/>
  <c r="AY54" i="9" l="1"/>
  <c r="AY59" i="9" s="1"/>
  <c r="F227" i="1"/>
  <c r="A107" i="1"/>
  <c r="F107" i="1"/>
  <c r="G16" i="6" s="1"/>
  <c r="AZ54" i="9" l="1"/>
  <c r="AZ59" i="9" s="1"/>
  <c r="F228" i="1"/>
  <c r="A112" i="1"/>
  <c r="BA54" i="9" l="1"/>
  <c r="BA59" i="9" s="1"/>
  <c r="A79" i="7"/>
  <c r="A113" i="1"/>
  <c r="F114" i="1" s="1"/>
  <c r="BB54" i="9" l="1"/>
  <c r="BB59" i="9" s="1"/>
  <c r="A114" i="1"/>
  <c r="A80" i="7"/>
  <c r="BC54" i="9" l="1"/>
  <c r="BC59" i="9" s="1"/>
  <c r="A117" i="1"/>
  <c r="BD54" i="9" l="1"/>
  <c r="BD59" i="9" s="1"/>
  <c r="A118" i="1"/>
  <c r="A94" i="7"/>
  <c r="BE54" i="9" l="1"/>
  <c r="BE59" i="9" s="1"/>
  <c r="A96" i="7"/>
  <c r="A119" i="1"/>
  <c r="BF54" i="9" l="1"/>
  <c r="BF59" i="9" s="1"/>
  <c r="A120" i="1"/>
  <c r="A97" i="7"/>
  <c r="BG54" i="9" l="1"/>
  <c r="BG59" i="9" s="1"/>
  <c r="A88" i="7"/>
  <c r="F133" i="1"/>
  <c r="A121" i="1"/>
  <c r="BH54" i="9" l="1"/>
  <c r="BH59" i="9" s="1"/>
  <c r="A106" i="7"/>
  <c r="A122" i="1"/>
  <c r="A123" i="1" s="1"/>
  <c r="BI54" i="9" l="1"/>
  <c r="BI59" i="9" s="1"/>
  <c r="A124" i="1"/>
  <c r="A118" i="7"/>
  <c r="F124" i="1"/>
  <c r="BJ54" i="9" l="1"/>
  <c r="BJ59" i="9" s="1"/>
  <c r="A125" i="1"/>
  <c r="A126" i="1" s="1"/>
  <c r="BK54" i="9" l="1"/>
  <c r="BK59" i="9" s="1"/>
  <c r="A129" i="1"/>
  <c r="F126" i="1"/>
  <c r="BL54" i="9" l="1"/>
  <c r="BL59" i="9" s="1"/>
  <c r="A110" i="7"/>
  <c r="A130" i="1"/>
  <c r="F131" i="1" s="1"/>
  <c r="BM54" i="9" l="1"/>
  <c r="BM59" i="9" s="1"/>
  <c r="A127" i="7"/>
  <c r="A131" i="1"/>
  <c r="BN54" i="9" l="1"/>
  <c r="BN59" i="9" s="1"/>
  <c r="A133" i="1"/>
  <c r="BO54" i="9" l="1"/>
  <c r="BO59" i="9" s="1"/>
  <c r="A134" i="1"/>
  <c r="F135" i="1" s="1"/>
  <c r="BP54" i="9" l="1"/>
  <c r="BP59" i="9" s="1"/>
  <c r="A135" i="1"/>
  <c r="A135" i="7"/>
  <c r="BQ54" i="9" l="1"/>
  <c r="BQ59" i="9" s="1"/>
  <c r="A136" i="1"/>
  <c r="A137" i="1" s="1"/>
  <c r="BR54" i="9" l="1"/>
  <c r="BR59" i="9" s="1"/>
  <c r="A139" i="1"/>
  <c r="F139" i="1"/>
  <c r="F137" i="1"/>
  <c r="BS54" i="9" l="1"/>
  <c r="BS59" i="9" s="1"/>
  <c r="F98" i="1"/>
  <c r="F230" i="1"/>
  <c r="A144" i="1"/>
  <c r="BT54" i="9" l="1"/>
  <c r="BT59" i="9" s="1"/>
  <c r="A146" i="1"/>
  <c r="A144" i="7"/>
  <c r="BU54" i="9" l="1"/>
  <c r="BU59" i="9" s="1"/>
  <c r="A145" i="7"/>
  <c r="A147" i="1"/>
  <c r="BV54" i="9" l="1"/>
  <c r="BV59" i="9" s="1"/>
  <c r="A148" i="1"/>
  <c r="A146" i="7"/>
  <c r="F148" i="1"/>
  <c r="BW54" i="9" l="1"/>
  <c r="BW59" i="9" s="1"/>
  <c r="A149" i="1"/>
  <c r="F150" i="1" s="1"/>
  <c r="BX54" i="9" l="1"/>
  <c r="BX59" i="9" s="1"/>
  <c r="A147" i="7"/>
  <c r="A150" i="1"/>
  <c r="BY54" i="9" l="1"/>
  <c r="BY59" i="9" s="1"/>
  <c r="A151" i="1"/>
  <c r="A152" i="1" s="1"/>
  <c r="BZ54" i="9" l="1"/>
  <c r="BZ59" i="9" s="1"/>
  <c r="F152" i="1"/>
  <c r="A153" i="1"/>
  <c r="CA54" i="9" l="1"/>
  <c r="CA59" i="9" s="1"/>
  <c r="A154" i="1"/>
  <c r="A148" i="7"/>
  <c r="F154" i="1"/>
  <c r="CB54" i="9" l="1"/>
  <c r="CB59" i="9" s="1"/>
  <c r="A157" i="1"/>
  <c r="F157" i="1"/>
  <c r="CC54" i="9" l="1"/>
  <c r="CC59" i="9" s="1"/>
  <c r="A161" i="1"/>
  <c r="F231" i="1"/>
  <c r="CE54" i="9" l="1"/>
  <c r="CE59" i="9" s="1"/>
  <c r="CD54" i="9"/>
  <c r="CD59" i="9" s="1"/>
  <c r="F163" i="1"/>
  <c r="A163" i="1"/>
  <c r="A154" i="7"/>
  <c r="B59" i="9" l="1"/>
  <c r="B54" i="9"/>
  <c r="A167" i="1"/>
  <c r="F232" i="1"/>
  <c r="A169" i="1" l="1"/>
  <c r="A172" i="1" l="1"/>
  <c r="A163" i="7" l="1"/>
  <c r="A173" i="1"/>
  <c r="A164" i="7" l="1"/>
  <c r="A174" i="1"/>
  <c r="A175" i="1" s="1"/>
  <c r="F176" i="1" l="1"/>
  <c r="G27" i="6" s="1"/>
  <c r="A165" i="7"/>
  <c r="A176" i="1"/>
  <c r="A179" i="1" l="1"/>
  <c r="F185" i="1"/>
  <c r="G36" i="6" s="1"/>
  <c r="A180" i="1" l="1"/>
  <c r="A181" i="1" s="1"/>
  <c r="A182" i="1" s="1"/>
  <c r="A183" i="1" s="1"/>
  <c r="A184" i="1" l="1"/>
  <c r="F192" i="1"/>
  <c r="G43" i="6" s="1"/>
  <c r="F183" i="1"/>
  <c r="G34" i="6" s="1"/>
  <c r="F174" i="1" l="1"/>
  <c r="G25" i="6" s="1"/>
  <c r="A185" i="1"/>
  <c r="A170" i="7"/>
  <c r="F193" i="1"/>
  <c r="G44" i="6" s="1"/>
  <c r="A186" i="1" l="1"/>
  <c r="F190" i="1" s="1"/>
  <c r="G41" i="6" s="1"/>
  <c r="F186" i="1"/>
  <c r="G37" i="6" s="1"/>
  <c r="A188" i="1" l="1"/>
  <c r="F188" i="1"/>
  <c r="G39" i="6" s="1"/>
  <c r="F189" i="1"/>
  <c r="G40" i="6" s="1"/>
  <c r="A189" i="1" l="1"/>
  <c r="A190" i="1" l="1"/>
  <c r="A192" i="1" l="1"/>
  <c r="A193" i="1" l="1"/>
  <c r="F196" i="1"/>
  <c r="G47" i="6" s="1"/>
  <c r="A194" i="1" l="1"/>
  <c r="F197" i="1"/>
  <c r="G48" i="6" s="1"/>
  <c r="A196" i="1" l="1"/>
  <c r="G45" i="6"/>
  <c r="F198" i="1"/>
  <c r="G49" i="6" s="1"/>
  <c r="A197" i="1" l="1"/>
  <c r="A198" i="1" s="1"/>
  <c r="A199" i="1" s="1"/>
  <c r="F199" i="1" l="1"/>
  <c r="G50" i="6" s="1"/>
  <c r="A201" i="1"/>
  <c r="F201" i="1"/>
  <c r="G52" i="6" s="1"/>
  <c r="F233" i="1" l="1"/>
  <c r="A206" i="1"/>
  <c r="A207" i="1" s="1"/>
  <c r="A178" i="7" l="1"/>
  <c r="A208" i="1"/>
  <c r="A209" i="1" s="1"/>
  <c r="F214" i="1" l="1"/>
  <c r="G66" i="6" s="1"/>
  <c r="A210" i="1"/>
  <c r="A213" i="1" l="1"/>
  <c r="F219" i="1"/>
  <c r="A214" i="1" l="1"/>
  <c r="A215" i="1" s="1"/>
  <c r="A216" i="1" s="1"/>
  <c r="A185" i="7"/>
  <c r="F216" i="1" l="1"/>
  <c r="G68" i="6" s="1"/>
  <c r="A219" i="1"/>
  <c r="A221" i="1" s="1"/>
  <c r="F221" i="1" l="1"/>
  <c r="F234" i="1"/>
  <c r="A226" i="1"/>
  <c r="A227" i="1" s="1"/>
  <c r="A228" i="1" s="1"/>
  <c r="A230" i="1" s="1"/>
  <c r="A231" i="1" l="1"/>
  <c r="A232" i="1" s="1"/>
  <c r="A233" i="1" s="1"/>
  <c r="A234" i="1" s="1"/>
  <c r="A236" i="1" s="1"/>
  <c r="F243" i="1" l="1"/>
  <c r="A239" i="1"/>
  <c r="F236" i="1"/>
  <c r="A240" i="1" l="1"/>
  <c r="A191" i="7" l="1"/>
  <c r="A241" i="1"/>
  <c r="F241" i="1"/>
  <c r="F242" i="1" l="1"/>
  <c r="A242" i="1"/>
  <c r="A243" i="1" l="1"/>
  <c r="F244" i="1" s="1"/>
  <c r="F260" i="1" l="1"/>
  <c r="F253" i="1"/>
  <c r="A244" i="1"/>
  <c r="A247" i="1" l="1"/>
  <c r="A248" i="1" s="1"/>
  <c r="F250" i="1" l="1"/>
  <c r="A198" i="7"/>
  <c r="A250" i="1"/>
  <c r="F267" i="1" l="1"/>
  <c r="A253" i="1"/>
  <c r="A254" i="1" l="1"/>
  <c r="A255" i="1" s="1"/>
  <c r="A256" i="1" s="1"/>
  <c r="A257" i="1" s="1"/>
  <c r="A260" i="1" s="1"/>
  <c r="F256" i="1" l="1"/>
  <c r="F255" i="1"/>
  <c r="F257" i="1"/>
  <c r="A261" i="1"/>
  <c r="A262" i="1" s="1"/>
  <c r="F262" i="1" l="1"/>
  <c r="A263" i="1"/>
  <c r="A264" i="1" s="1"/>
  <c r="A265" i="1" s="1"/>
  <c r="A267" i="1" s="1"/>
  <c r="F265" i="1" l="1"/>
  <c r="F264" i="1"/>
  <c r="A268" i="1"/>
  <c r="A269" i="1" s="1"/>
  <c r="A270" i="1" s="1"/>
  <c r="F271" i="1" l="1"/>
  <c r="BT270" i="1"/>
  <c r="A271" i="1"/>
  <c r="A206" i="7"/>
  <c r="A274" i="1" l="1"/>
  <c r="A275" i="1" l="1"/>
  <c r="A214" i="7"/>
  <c r="F275" i="1"/>
  <c r="A277" i="1" l="1"/>
  <c r="F277" i="1"/>
  <c r="B34" i="9"/>
  <c r="G75" i="8" l="1"/>
  <c r="G77" i="8" s="1"/>
  <c r="H268" i="1" s="1"/>
  <c r="H271" i="1" s="1"/>
  <c r="H275" i="1" l="1"/>
  <c r="H277" i="1" s="1"/>
</calcChain>
</file>

<file path=xl/sharedStrings.xml><?xml version="1.0" encoding="utf-8"?>
<sst xmlns="http://schemas.openxmlformats.org/spreadsheetml/2006/main" count="2897" uniqueCount="1150">
  <si>
    <t>Less FASB 106 Above if not separately removed</t>
  </si>
  <si>
    <t>(B)</t>
  </si>
  <si>
    <t xml:space="preserve">Facility Credits under Section 30.9 of the PJM OATT </t>
  </si>
  <si>
    <t xml:space="preserve">Prepayments </t>
  </si>
  <si>
    <t>FASB 106 - Post Retirement Obligation, labor related.</t>
  </si>
  <si>
    <t>FASB 109 - deferred tax asset primarily associated with items previously flowed through due to regulation</t>
  </si>
  <si>
    <t>FASB 109 - deferred tax liability primarily associated with plant related items previously flowed through due to regulation</t>
  </si>
  <si>
    <t>Book estimate accrued and expensed, tax deduction when paid - Manufactured Gas Plants</t>
  </si>
  <si>
    <t>FASB 109 - deferred tax liability primarily non-plant related items previously flowed through due to regulation</t>
  </si>
  <si>
    <t xml:space="preserve">      Less ADIT associated with Gain or Loss</t>
  </si>
  <si>
    <t xml:space="preserve">Attachment 5 </t>
  </si>
  <si>
    <t>Other taxes that are incurred through ownership of only general or intangible plant will be allocated based on the Wages and Salary</t>
  </si>
  <si>
    <t>Gross Revenue Credits</t>
  </si>
  <si>
    <t>End of  Year ADIT</t>
  </si>
  <si>
    <t>End of  Previous Year ADIT (from Sheet 1A-ADIT (3))</t>
  </si>
  <si>
    <t>Average Beginning and End of Year ADIT</t>
  </si>
  <si>
    <t>Note: ADIT associated with Gain or Loss on Reacquired Debt is included in Column A here and included in Cost of Debt on Appendix A, Line 108</t>
  </si>
  <si>
    <t>Previous Year</t>
  </si>
  <si>
    <t>Line #s</t>
  </si>
  <si>
    <t>Descriptions</t>
  </si>
  <si>
    <t>Page #'s &amp; Instructions</t>
  </si>
  <si>
    <t xml:space="preserve">Form 1Dec </t>
  </si>
  <si>
    <t>Average</t>
  </si>
  <si>
    <t>Non-electric  Portion</t>
  </si>
  <si>
    <t>p219.29c</t>
  </si>
  <si>
    <t>p200.21c</t>
  </si>
  <si>
    <t>p219.28.b</t>
  </si>
  <si>
    <t>Depreciation-Transmission</t>
  </si>
  <si>
    <t>(Note A)</t>
  </si>
  <si>
    <t>Depreciation-Intangible</t>
  </si>
  <si>
    <t>O&amp;M Expenses</t>
  </si>
  <si>
    <t>p321.96.b</t>
  </si>
  <si>
    <t>Wages &amp; Salary</t>
  </si>
  <si>
    <t>Total Wage Expense</t>
  </si>
  <si>
    <t>Total A&amp;G Wages Expense</t>
  </si>
  <si>
    <t>Transmission Wages</t>
  </si>
  <si>
    <t>p214.47.d</t>
  </si>
  <si>
    <t>Beginning Year Balance</t>
  </si>
  <si>
    <t>Average Balance</t>
  </si>
  <si>
    <t>From PJM</t>
  </si>
  <si>
    <t>Total A&amp;G Expenses</t>
  </si>
  <si>
    <t>p323.197b</t>
  </si>
  <si>
    <t>Appendix A, Line 44</t>
  </si>
  <si>
    <t>The True-Up Adjustment component of the Formula Rate for each Rate Year beginning with 2010 shall be determined as</t>
  </si>
  <si>
    <t xml:space="preserve">follows: </t>
  </si>
  <si>
    <t>(i)</t>
  </si>
  <si>
    <t>Revenue Requirement for the previous calendar year based on its actual costs as reflected in its Form No. 1 and its</t>
  </si>
  <si>
    <t>(ii)</t>
  </si>
  <si>
    <t>Requirement as determined in paragraph (i) above, and ATRR based on projected costs for the previous calendar year</t>
  </si>
  <si>
    <t>(True-Up Adjustment Before Interest).</t>
  </si>
  <si>
    <t>(iii)</t>
  </si>
  <si>
    <t xml:space="preserve">The True-Up Adjustment shall be determined as follows: </t>
  </si>
  <si>
    <t>True-Up Adjustment  equals the True-Up Adjustment Before Interest multiplied by (1+i)^24 months</t>
  </si>
  <si>
    <t xml:space="preserve">Where: </t>
  </si>
  <si>
    <t>i =</t>
  </si>
  <si>
    <t>Summary of Formula Rate Process including True-Up Adjustment</t>
  </si>
  <si>
    <t xml:space="preserve">TO populates the formula with Year 2008  estimated data </t>
  </si>
  <si>
    <t xml:space="preserve">TO populates the formula with Year 2009  estimated data </t>
  </si>
  <si>
    <t xml:space="preserve">TO populates the formula with Year 2008 actual data and calculates the 2008 True-Up Adjustment Before Interest </t>
  </si>
  <si>
    <t xml:space="preserve">TO calculates the Interest to include in the 2008 True-Up Adjustment </t>
  </si>
  <si>
    <t xml:space="preserve">TO populates the formula with Year 2010 estimated data and 2008 True-Up Adjustment </t>
  </si>
  <si>
    <t>TO populates the formula with Year 2009 actual data and calculates the 2009 True-Up Adjustment Before Interest</t>
  </si>
  <si>
    <t xml:space="preserve">TO calculates the Interest to include in the 2009 True-Up Adjustment </t>
  </si>
  <si>
    <t xml:space="preserve">TO populates the formula with Year 2011 estimated data and 2009 True-Up Adjustment </t>
  </si>
  <si>
    <t>Formula Rate was not in effect for 2006 or 2007.</t>
  </si>
  <si>
    <t>Wave Trap Branchburg (B0172.2)</t>
  </si>
  <si>
    <t>Reconductor Hudson - South Waterfront (B0813)</t>
  </si>
  <si>
    <t>To the extent possible each input to the Formula Rate used to calculate the actual Annual Transmission Revenue</t>
  </si>
  <si>
    <t>Requirement included in the True-Up Adjustment either will be taken directly from the FERC Form No. 1 or will be</t>
  </si>
  <si>
    <t>is provided through a worksheet included in the filed Formula Rate template, the inputs to the worksheet must meet this</t>
  </si>
  <si>
    <t>transparency standard, and doing so will satisfy this transparency requirement for the amounts that are output from the</t>
  </si>
  <si>
    <t>worksheet and input to the main body of the Formula Rate.</t>
  </si>
  <si>
    <t>Calendar Year</t>
  </si>
  <si>
    <t>ATRR based on actual costs included for the previous calendar year but excludes the true-up adjustment.</t>
  </si>
  <si>
    <t>ATRR based on projected costs included for the previous calendar year but excludes the true-up adjustment.</t>
  </si>
  <si>
    <t>Where:</t>
  </si>
  <si>
    <t>Complete for Each Calendar Year beginning in 2009</t>
  </si>
  <si>
    <t>p112.18.c,d thru 23.c,d</t>
  </si>
  <si>
    <t>12 months ending December 31 of the preceding year) divided by 21 months.</t>
  </si>
  <si>
    <t>Average Interest Rate</t>
  </si>
  <si>
    <t>i = average interest rate as calculated below</t>
  </si>
  <si>
    <t>PSE&amp;G</t>
  </si>
  <si>
    <t>Justification</t>
  </si>
  <si>
    <t>Total Revenue Credits</t>
  </si>
  <si>
    <t xml:space="preserve">TEFA </t>
  </si>
  <si>
    <t>Use &amp; Sales Tax</t>
  </si>
  <si>
    <t>Total Income Taxes</t>
  </si>
  <si>
    <t>Summary</t>
  </si>
  <si>
    <t>Net Property, Plant &amp; Equipment</t>
  </si>
  <si>
    <t>Taxes Other than Income</t>
  </si>
  <si>
    <t>Common Stock</t>
  </si>
  <si>
    <t>END</t>
  </si>
  <si>
    <t>Revenue Credits</t>
  </si>
  <si>
    <t>C</t>
  </si>
  <si>
    <t>Gross Plant Allocator</t>
  </si>
  <si>
    <t>Total  Capitalization</t>
  </si>
  <si>
    <t>Total Long Term Debt</t>
  </si>
  <si>
    <t>Total Long Term Debt (WCLTD)</t>
  </si>
  <si>
    <t>J</t>
  </si>
  <si>
    <t>Long Term Interest</t>
  </si>
  <si>
    <t>Long Term Debt</t>
  </si>
  <si>
    <t>Depreciation Expense</t>
  </si>
  <si>
    <t>Accumulated Depreciation (Total Electric Plant)</t>
  </si>
  <si>
    <t>(Yes or No)</t>
  </si>
  <si>
    <t>Transmission Wages Expense</t>
  </si>
  <si>
    <t>Total Wages Expense</t>
  </si>
  <si>
    <t xml:space="preserve"> </t>
  </si>
  <si>
    <t>E</t>
  </si>
  <si>
    <t>A</t>
  </si>
  <si>
    <t>D</t>
  </si>
  <si>
    <t>G</t>
  </si>
  <si>
    <t>Preferred Stock</t>
  </si>
  <si>
    <t>K</t>
  </si>
  <si>
    <t>Schedule 1A</t>
  </si>
  <si>
    <t>Other Taxes</t>
  </si>
  <si>
    <t>Total Cash Working Capital Allocated to Transmission</t>
  </si>
  <si>
    <t>Transmission Materials &amp; Supplies</t>
  </si>
  <si>
    <t>Directly Assigned A&amp;G</t>
  </si>
  <si>
    <t>Allocated General &amp; Common Expenses</t>
  </si>
  <si>
    <t>A&amp;G Directly Assigned to Transmission</t>
  </si>
  <si>
    <t>Undistributed Stores Exp</t>
  </si>
  <si>
    <t>p227.16.b,c</t>
  </si>
  <si>
    <t>p227.8.b,c</t>
  </si>
  <si>
    <t>p.321.112.b</t>
  </si>
  <si>
    <t>p111.57c</t>
  </si>
  <si>
    <t>Electric Beginning Year Balance</t>
  </si>
  <si>
    <t>Electric End of Year Balance</t>
  </si>
  <si>
    <t>Transmission Depreciation Expense for Acct. 397</t>
  </si>
  <si>
    <t>Real Estate Taxes - Directly Assigned to Transmission</t>
  </si>
  <si>
    <t>Direct Assignment of Transmission Real Estate Taxes</t>
  </si>
  <si>
    <t>N/A</t>
  </si>
  <si>
    <t xml:space="preserve"> Attachment 5</t>
  </si>
  <si>
    <t>Account 216.1</t>
  </si>
  <si>
    <t>Adjustment to Remove Revenue Requirements Associated with Excluded Transmission Facilities</t>
  </si>
  <si>
    <t>Excluded Transmission Facilities</t>
  </si>
  <si>
    <t>Included Transmission Facilities</t>
  </si>
  <si>
    <t>Inclusion Ratio</t>
  </si>
  <si>
    <t>Adjusted Gross Revenue Requirement</t>
  </si>
  <si>
    <t>Total Materials &amp; Supplies Allocated to Transmission</t>
  </si>
  <si>
    <t>Materials and Supplies</t>
  </si>
  <si>
    <t>Accumulated Depreciation</t>
  </si>
  <si>
    <t>Prepayments</t>
  </si>
  <si>
    <t>Cash Working Capital</t>
  </si>
  <si>
    <t>Allocators</t>
  </si>
  <si>
    <t>Less A&amp;G Wages Expense</t>
  </si>
  <si>
    <t>Transmission Gross Plant</t>
  </si>
  <si>
    <t>Transmission Net Plant</t>
  </si>
  <si>
    <t>Total Accumulated Depreciation</t>
  </si>
  <si>
    <t>Wages &amp; Salary Allocation Factor</t>
  </si>
  <si>
    <t>Adjustment To Rate Base</t>
  </si>
  <si>
    <t>Plant In Service</t>
  </si>
  <si>
    <t>Net Plant Allocation Factor</t>
  </si>
  <si>
    <t>Intangible Amortization</t>
  </si>
  <si>
    <t xml:space="preserve">    Less Account 216.1</t>
  </si>
  <si>
    <t xml:space="preserve">    Less Preferred Stock</t>
  </si>
  <si>
    <t>Capitalization</t>
  </si>
  <si>
    <t>ITC Adjustment</t>
  </si>
  <si>
    <t>FICA</t>
  </si>
  <si>
    <t>Allocator.  If the taxes are 100% recovered at retail they shall not be included. Real Estate taxes are directly assigned to Transmission.</t>
  </si>
  <si>
    <t>Laboratory Equipment</t>
  </si>
  <si>
    <t>Miscellaneous Equipment</t>
  </si>
  <si>
    <t>Office Furniture</t>
  </si>
  <si>
    <t>Office Equipment</t>
  </si>
  <si>
    <t>p117.62.c through 67.c</t>
  </si>
  <si>
    <t>Subtotal, Excluded</t>
  </si>
  <si>
    <t>Total Included  (Lines 8 + 14 + 19)</t>
  </si>
  <si>
    <t>Appendix A Line or Source  Reference</t>
  </si>
  <si>
    <t>Flagtown-Somerville-Bridgewater (B0170)</t>
  </si>
  <si>
    <t>Gross Revenue Requirement Less Return and Taxes</t>
  </si>
  <si>
    <t>3.  ADIT items related to Plant and not in Columns C &amp; D are included in Column E</t>
  </si>
  <si>
    <t xml:space="preserve">Other taxes that are incurred through ownership of plant including transmission plant will be allocated based on the Net Plant </t>
  </si>
  <si>
    <t>Accumulated Other Comprehensive Income Account 219</t>
  </si>
  <si>
    <t>p112.16.c,d</t>
  </si>
  <si>
    <t>p112.15.c,d</t>
  </si>
  <si>
    <t xml:space="preserve">Return \ Capitalization </t>
  </si>
  <si>
    <t xml:space="preserve">Loss on Reacquired Debt </t>
  </si>
  <si>
    <t>p111.81.c,d</t>
  </si>
  <si>
    <t>p112.3.c,d</t>
  </si>
  <si>
    <t>4.  ADIT items related to labor and not in Columns C &amp; D are included in Column F</t>
  </si>
  <si>
    <t>Company Records</t>
  </si>
  <si>
    <t>ITC Adjustment Allocated to Transmission</t>
  </si>
  <si>
    <t>p207.99.g</t>
  </si>
  <si>
    <t>p354.21b</t>
  </si>
  <si>
    <t>p323.185b</t>
  </si>
  <si>
    <t>p336.7.f</t>
  </si>
  <si>
    <t>p336.10&amp;11.f</t>
  </si>
  <si>
    <t>p336.1.f</t>
  </si>
  <si>
    <t>p119.53.c&amp;d</t>
  </si>
  <si>
    <t>Book estimate accrued and expensed, tax deduction when paid  related to plant</t>
  </si>
  <si>
    <t>Municipal Utility</t>
  </si>
  <si>
    <t>Accumulated Intangible Amortization</t>
  </si>
  <si>
    <t>p323.191b</t>
  </si>
  <si>
    <t>PJM Data</t>
  </si>
  <si>
    <t>The projected capital structure shall reflect the capital structure from the FERC Form 1 data.  For all other formula rate calculations, the</t>
  </si>
  <si>
    <t>projected capital structure and actual capital structure shall reflect the capital structure from the most recent FERC Form 1 data available.</t>
  </si>
  <si>
    <t>Gain on Reacquired Debt</t>
  </si>
  <si>
    <t>p113.61.c,d</t>
  </si>
  <si>
    <t>Facility Credits under Section 30.9 of the PJM OATT</t>
  </si>
  <si>
    <t>Book estimate accrued and expensed, tax deduction when paid - Generation Related</t>
  </si>
  <si>
    <t xml:space="preserve">Generation Related (Securitization of Stranded Costs) </t>
  </si>
  <si>
    <t xml:space="preserve">New Jersey Corporate Income Tax - Plant Related- Contra Account of 190 NJCBT  </t>
  </si>
  <si>
    <t xml:space="preserve">Demand Side management and Associated Programs - Retail Related </t>
  </si>
  <si>
    <t>SIT=State Income Tax Rate or Composite</t>
  </si>
  <si>
    <t>FIT=Federal Income Tax Rate</t>
  </si>
  <si>
    <t>Investment Return = Rate Base * Rate of Return</t>
  </si>
  <si>
    <t>Income Tax Rates</t>
  </si>
  <si>
    <t>Preferred Dividends</t>
  </si>
  <si>
    <t>Rate ($/MW-Year)</t>
  </si>
  <si>
    <t>1 CP Peak</t>
  </si>
  <si>
    <t>Depreciation &amp; Amortization Expense</t>
  </si>
  <si>
    <t>Year placed in Service (0 if CWIP)</t>
  </si>
  <si>
    <t>Project subaccount of Plant in Service Account 101 or 106 if not yet classified - End of year balance</t>
  </si>
  <si>
    <t>Total Transmission Depreciation &amp; Amortization</t>
  </si>
  <si>
    <t>L</t>
  </si>
  <si>
    <t>M</t>
  </si>
  <si>
    <t>Transmission O&amp;M</t>
  </si>
  <si>
    <t xml:space="preserve">     Plus Transmission Lease Payments</t>
  </si>
  <si>
    <t>Wages &amp; Salary Allocator</t>
  </si>
  <si>
    <t>Total Transmission O&amp;M</t>
  </si>
  <si>
    <t>Total A&amp;G</t>
  </si>
  <si>
    <t>ADIT - Real Estate Taxes</t>
  </si>
  <si>
    <t>Vacation Pay</t>
  </si>
  <si>
    <t>OPEB</t>
  </si>
  <si>
    <t>Deferred Compensation</t>
  </si>
  <si>
    <t>ADIT - Unallowable PIP Accrual</t>
  </si>
  <si>
    <t>Bankruptcies $ Acfc</t>
  </si>
  <si>
    <t>Federal Taxes Deferred</t>
  </si>
  <si>
    <t>General &amp; Common</t>
  </si>
  <si>
    <t>Accounting for Income Taxes</t>
  </si>
  <si>
    <t>Securitization Regulatory Asset</t>
  </si>
  <si>
    <t>Environmental Cleanup Costs</t>
  </si>
  <si>
    <t>New Jersey Corporation Business Tax</t>
  </si>
  <si>
    <t xml:space="preserve">Jan </t>
  </si>
  <si>
    <t>Loss on Reacquired Debt</t>
  </si>
  <si>
    <t>Additional Pension Deduction</t>
  </si>
  <si>
    <t>Accounting for Income Taxes (FAS109) - Federal</t>
  </si>
  <si>
    <t>Transmission Plant In Service</t>
  </si>
  <si>
    <t>Plant Calculations</t>
  </si>
  <si>
    <t>Net Plant</t>
  </si>
  <si>
    <t>Net Plant Allocator</t>
  </si>
  <si>
    <t>Rate Base</t>
  </si>
  <si>
    <t xml:space="preserve">Income Tax Component = </t>
  </si>
  <si>
    <t xml:space="preserve"> enter positive</t>
  </si>
  <si>
    <t xml:space="preserve">     CIT=(T/1-T) * Investment Return * (1-(WCLTD/R)) =</t>
  </si>
  <si>
    <t>Plant Allocation Factors</t>
  </si>
  <si>
    <t>Metuchen Transformer (B0161)</t>
  </si>
  <si>
    <t>1/8th Rule</t>
  </si>
  <si>
    <t>Total</t>
  </si>
  <si>
    <t>B</t>
  </si>
  <si>
    <t>Proprietary Capital</t>
  </si>
  <si>
    <t>T / (1-T)</t>
  </si>
  <si>
    <t>Amortized Investment Tax Credit</t>
  </si>
  <si>
    <t>Transmission Accumulated Depreciation</t>
  </si>
  <si>
    <t>Electric Plant in Service</t>
  </si>
  <si>
    <t>Investment Return</t>
  </si>
  <si>
    <t>Income Taxes</t>
  </si>
  <si>
    <t>Criteria for Allocation:</t>
  </si>
  <si>
    <t xml:space="preserve">Wages &amp; Salary Allocator </t>
  </si>
  <si>
    <t>Gross Revenue Requirement</t>
  </si>
  <si>
    <t xml:space="preserve">    Less EPRI Dues</t>
  </si>
  <si>
    <t>1/(1-T)</t>
  </si>
  <si>
    <t>p</t>
  </si>
  <si>
    <t>(percent of federal income tax deductible for state purposes)</t>
  </si>
  <si>
    <t>Notes</t>
  </si>
  <si>
    <t>Allocator</t>
  </si>
  <si>
    <t>enter negative</t>
  </si>
  <si>
    <t>Fixed</t>
  </si>
  <si>
    <t>T</t>
  </si>
  <si>
    <t>ADIT associated with Gain or Loss on Reacquired Debt</t>
  </si>
  <si>
    <t>Net Revenue Requirement</t>
  </si>
  <si>
    <t>Subtotal</t>
  </si>
  <si>
    <t>Electric portion only</t>
  </si>
  <si>
    <t xml:space="preserve">    Less Property Insurance Account 924</t>
  </si>
  <si>
    <t xml:space="preserve">    Less Regulatory Commission Exp Account 928</t>
  </si>
  <si>
    <t xml:space="preserve">    Less General Advertising Exp Account 930.1</t>
  </si>
  <si>
    <t>Regulatory Commission Exp Account 928</t>
  </si>
  <si>
    <t>General Advertising Exp Account 930.1</t>
  </si>
  <si>
    <t>Property Insurance Account 924</t>
  </si>
  <si>
    <t xml:space="preserve">     T=1 - {[(1 - SIT) * (1 - FIT)] / (1 - SIT * FIT * p)} =</t>
  </si>
  <si>
    <t>Network Service Rate ($/MW/Year)</t>
  </si>
  <si>
    <t>Debt %</t>
  </si>
  <si>
    <t>Common %</t>
  </si>
  <si>
    <t>Debt Cost</t>
  </si>
  <si>
    <t>Common Cost</t>
  </si>
  <si>
    <t>Weighted Cost of Debt</t>
  </si>
  <si>
    <t>Weighted Cost of Common</t>
  </si>
  <si>
    <t>Accumulated General Depreciation</t>
  </si>
  <si>
    <t>Preferred %</t>
  </si>
  <si>
    <t>Preferred Cost</t>
  </si>
  <si>
    <t xml:space="preserve">Other taxes except as provided for in A, B and C above, that are incurred and (1) are not fully recovered at retail or (2) are </t>
  </si>
  <si>
    <t>Real Estate</t>
  </si>
  <si>
    <t>Rate of Return on Rate Base ( ROR )</t>
  </si>
  <si>
    <t>Undistributed Stores Expense</t>
  </si>
  <si>
    <t>Plus any increased ROE calculated on Attachment 7 other than PJM Sch. 12 projects not paid by other PJM transmission zones</t>
  </si>
  <si>
    <t>Total Other Taxes from p114.14.g - Actual</t>
  </si>
  <si>
    <t xml:space="preserve">Includes Safety related advertising included in Account 930.1  </t>
  </si>
  <si>
    <t xml:space="preserve">Includes all Regulatory Commission Expenses </t>
  </si>
  <si>
    <t>Vacation pay earned and expensed for books, tax deduction when paid - employees in all functions</t>
  </si>
  <si>
    <t>Book estimate accrued and expensed, tax deduction when paid - employees in all functions</t>
  </si>
  <si>
    <t>Basis difference resulting from accelerated tax depreciation versus depreciation used for ratemaking purposes - related to all functions</t>
  </si>
  <si>
    <t>(Line 6 + 7)</t>
  </si>
  <si>
    <t>p207.104g</t>
  </si>
  <si>
    <t>p207.58.g</t>
  </si>
  <si>
    <t>p219.25.c</t>
  </si>
  <si>
    <t>p207.94g</t>
  </si>
  <si>
    <t>Less: Amount of General Depreciation Expense Associated with Acct. 397</t>
  </si>
  <si>
    <t>p118.29.d</t>
  </si>
  <si>
    <t xml:space="preserve"> Excluded Transmission Facilities</t>
  </si>
  <si>
    <t>Acc. Deprec. Acct. 397 Directly Assigned to Transmission</t>
  </si>
  <si>
    <t>Accumulated General Depreciation Associated with Acct. 397 Directly Assigned to Transmission</t>
  </si>
  <si>
    <t>p354.28b</t>
  </si>
  <si>
    <t>p354.27b</t>
  </si>
  <si>
    <t>p323.189b</t>
  </si>
  <si>
    <t>p352-353</t>
  </si>
  <si>
    <t xml:space="preserve">directly or indirectly related to transmission service will be allocated based on the Net Plant Allocator; provided, however, that </t>
  </si>
  <si>
    <r>
      <t xml:space="preserve">Ratemaking treatment for the following specified secondary uses of transmission assets:  (1) right-of-way leases and leases for space on transmission facilities for telecommunications;  (2) transmission tower licenses for wireless antennas; (3) right-of-way property leases for farming, grazing or nurseries; (4) licenses of intellectual property (including a portable oil degasification process and scheduling software); and (5) transmission maintenance and consulting services (including energized circuit maintenance, high-voltage substation maintenance, safety training, transformer oil testing, and circuit breaker testing) to other utilities and large customers (collectively, products). PSE&amp;G will retain 50% of net revenues consistent with </t>
    </r>
    <r>
      <rPr>
        <i/>
        <u/>
        <sz val="12"/>
        <rFont val="Arial"/>
        <family val="2"/>
      </rPr>
      <t>Pacific Gas and Electric Company</t>
    </r>
    <r>
      <rPr>
        <sz val="12"/>
        <rFont val="Arial"/>
        <family val="2"/>
      </rPr>
      <t>, 90 FERC ¶ 61,314.  Note: in order to use lines 13-18, the utility must track in separate subaccounts the revenues and costs associated with each secondary use (except for the cost of the associated income taxes).</t>
    </r>
  </si>
  <si>
    <t>13 Month Average CWIP to Appendix A, line 45</t>
  </si>
  <si>
    <t>Tax deduction when reacquired, booked amortizes to expense</t>
  </si>
  <si>
    <t>The currently effective income tax rate where FIT is the Federal income tax rate; SIT is the State income tax rate, and p =</t>
  </si>
  <si>
    <t xml:space="preserve">Subtotal - p277  </t>
  </si>
  <si>
    <t xml:space="preserve">Subtotal - p275  </t>
  </si>
  <si>
    <t xml:space="preserve">overheads shall be treated as in footnote B above. </t>
  </si>
  <si>
    <t>Excludes prior period adjustments in the first year of the formula's operation and reconciliation for the first year.</t>
  </si>
  <si>
    <t>Late Payment Penalties Allocated to Transmission</t>
  </si>
  <si>
    <t>Accounts 450 &amp; 451</t>
  </si>
  <si>
    <t>11.68% ROE</t>
  </si>
  <si>
    <t xml:space="preserve">    Actual PBOP expense</t>
  </si>
  <si>
    <t>Expenses reflect full year plan</t>
  </si>
  <si>
    <t>Accumulated Intangible Amortization - Electric</t>
  </si>
  <si>
    <t xml:space="preserve">p205.5.g </t>
  </si>
  <si>
    <t>Q</t>
  </si>
  <si>
    <t>Accumulated Common Plant Depreciation &amp; Amortization - Electric</t>
  </si>
  <si>
    <t>Intangible - Electric</t>
  </si>
  <si>
    <t>Note 1</t>
  </si>
  <si>
    <t>Note 2</t>
  </si>
  <si>
    <t xml:space="preserve">Branchburg-Sommerville-Flagtown Reconductor (B0664 &amp; B0665) </t>
  </si>
  <si>
    <t>Somerville-Bridgewater Reconductor (B0668)</t>
  </si>
  <si>
    <t>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t>
  </si>
  <si>
    <t>p277.3.k (footnote)</t>
  </si>
  <si>
    <t>Months in service for depreciation expense from Attachment 6</t>
  </si>
  <si>
    <t>(G)</t>
  </si>
  <si>
    <t>(H)</t>
  </si>
  <si>
    <t>(I)</t>
  </si>
  <si>
    <t>(J)</t>
  </si>
  <si>
    <t>(K)</t>
  </si>
  <si>
    <t>(M)</t>
  </si>
  <si>
    <t>(N)</t>
  </si>
  <si>
    <t>(O)</t>
  </si>
  <si>
    <t>(P)</t>
  </si>
  <si>
    <t>(R)</t>
  </si>
  <si>
    <t xml:space="preserve">    Less Accumulated Other Comprehensive Income Account 219</t>
  </si>
  <si>
    <t>p112.15.c</t>
  </si>
  <si>
    <t>Total Net Property, Plant &amp; Equipment</t>
  </si>
  <si>
    <t>Total Projects</t>
  </si>
  <si>
    <t xml:space="preserve">Reconductor South Mahwah  J-3410 Circuit (B1017) </t>
  </si>
  <si>
    <t>(S)</t>
  </si>
  <si>
    <t>(T)</t>
  </si>
  <si>
    <t>(U)</t>
  </si>
  <si>
    <t>(V)</t>
  </si>
  <si>
    <t>(W)</t>
  </si>
  <si>
    <t>(X)</t>
  </si>
  <si>
    <t>(Y)</t>
  </si>
  <si>
    <t>(AA)</t>
  </si>
  <si>
    <t>(Z)</t>
  </si>
  <si>
    <t>(AB)</t>
  </si>
  <si>
    <t>(AC)</t>
  </si>
  <si>
    <t>(AD)</t>
  </si>
  <si>
    <t>Total Adjustment to Rate Base</t>
  </si>
  <si>
    <t>Total Wages Less A&amp;G Wages Expense</t>
  </si>
  <si>
    <t xml:space="preserve"> Branchburg 400 MVAR Capacitor (B0290)</t>
  </si>
  <si>
    <t>Wage &amp; Salary Allocator</t>
  </si>
  <si>
    <t>From Acct. 282 total, below</t>
  </si>
  <si>
    <t>From Acct. 283 total, below</t>
  </si>
  <si>
    <t>From Acct. 190 total, below</t>
  </si>
  <si>
    <t>In filling out this attachment, a full and complete description of each item and justification for the allocation to Columns B-F and each separate ADIT item will be listed,</t>
  </si>
  <si>
    <t>dissimilar items with amounts exceeding $100,000 will be listed separately.</t>
  </si>
  <si>
    <t>Total Undistributed Stores Expense Allocated to Transmission</t>
  </si>
  <si>
    <t xml:space="preserve">  1/8</t>
  </si>
  <si>
    <t>Subtotal - Accounts 928 and 930.1 - Transmission Related</t>
  </si>
  <si>
    <t>Total Accounts 928 and 930.1 - General</t>
  </si>
  <si>
    <t>Common Plant in Service - Electric</t>
  </si>
  <si>
    <t>p356</t>
  </si>
  <si>
    <t>Branchburg (B0130)</t>
  </si>
  <si>
    <t>Essex Aldene (B0145)</t>
  </si>
  <si>
    <t>New Freedom Trans.(B0411)</t>
  </si>
  <si>
    <t>New Freedom Loop (B0498)</t>
  </si>
  <si>
    <t>Total Plant in Service</t>
  </si>
  <si>
    <t>Accumulated Common Plant Depreciation - Electric</t>
  </si>
  <si>
    <t>Accumulated Common Amortization - Electric</t>
  </si>
  <si>
    <t>Common Plant - Electric</t>
  </si>
  <si>
    <t xml:space="preserve">Operation &amp; Maintenance Expense </t>
  </si>
  <si>
    <t>Total General, Intangible &amp; Common Plant</t>
  </si>
  <si>
    <t xml:space="preserve">   Less:  Common Plant Account 397 -- Communications</t>
  </si>
  <si>
    <t>End of Year</t>
  </si>
  <si>
    <t>Property  Insurance Expenses</t>
  </si>
  <si>
    <t xml:space="preserve">    Property Insurance Account 924</t>
  </si>
  <si>
    <t>To Line 47</t>
  </si>
  <si>
    <t>Public Service Electric and Gas Company</t>
  </si>
  <si>
    <t xml:space="preserve">ATTACHMENT H-10A </t>
  </si>
  <si>
    <t>PSE&amp;G shall determine the difference between the recalculated Annual Transmission Revenue</t>
  </si>
  <si>
    <t>Beginning with 2009, no later than June 15 of each year PSE&amp;G shall recalculate an adjusted Annual Transmission</t>
  </si>
  <si>
    <t>October</t>
  </si>
  <si>
    <t>O</t>
  </si>
  <si>
    <t>P</t>
  </si>
  <si>
    <t>Total, Included and Excluded (Line 20 + Line 28)</t>
  </si>
  <si>
    <t>Operations &amp; Maintenance Expense</t>
  </si>
  <si>
    <t>Revenue Requirement</t>
  </si>
  <si>
    <t>Yes</t>
  </si>
  <si>
    <t>No</t>
  </si>
  <si>
    <t xml:space="preserve">Taxes Other than Income Taxes                                                   </t>
  </si>
  <si>
    <t>Taxes Other than Income Taxes</t>
  </si>
  <si>
    <t>Total Taxes Other than Income Taxes</t>
  </si>
  <si>
    <t>Return \ Capitalization Calculations</t>
  </si>
  <si>
    <t>Difference  (Line 29 - Line 30)</t>
  </si>
  <si>
    <t xml:space="preserve"> &lt;Note:  for the first rate year, divide this</t>
  </si>
  <si>
    <t>reconciliation amount by 12 and multiply</t>
  </si>
  <si>
    <t>NJ</t>
  </si>
  <si>
    <t>by the number of months and fractional</t>
  </si>
  <si>
    <t>months the rate was in effect.</t>
  </si>
  <si>
    <t>Formula Rate -- Appendix A</t>
  </si>
  <si>
    <t>H</t>
  </si>
  <si>
    <t xml:space="preserve"> &lt; From Acct 283, below</t>
  </si>
  <si>
    <t>Public Utility Fund</t>
  </si>
  <si>
    <t xml:space="preserve">     (T/1-T) * Investment Return * (1-(WCLTD/ROR)) =</t>
  </si>
  <si>
    <t>Balance of General Depreciation Expense</t>
  </si>
  <si>
    <t>I</t>
  </si>
  <si>
    <t>1 / (1-T)</t>
  </si>
  <si>
    <t>CIT = T / (1-T)</t>
  </si>
  <si>
    <t xml:space="preserve">   Less:  General Plant Account 397 -- Communications</t>
  </si>
  <si>
    <t>Account No. 397 Directly Assigned to Transmission</t>
  </si>
  <si>
    <t>General</t>
  </si>
  <si>
    <t>Balance of Accumulated General Depreciation</t>
  </si>
  <si>
    <t>Other taxes that are assessed based on labor will be allocated based on the Wages and Salary Allocator.</t>
  </si>
  <si>
    <t>Branchburg-Flagtown-Somerville (B0169)</t>
  </si>
  <si>
    <t>Kittatinny (B0134)</t>
  </si>
  <si>
    <t>Allocator.  If the taxes are 100% recovered at retail they shall not be included.</t>
  </si>
  <si>
    <t>Point to Point Service revenues for which the load is not included in the divisor received by Transmission Owner</t>
  </si>
  <si>
    <t>Net Plant Carrying Charge</t>
  </si>
  <si>
    <t>Net Plant Carrying Charge Calculation per 100 Basis Point increase in ROE</t>
  </si>
  <si>
    <t>Net Revenue Requirement per 100 Basis Point increase in ROE</t>
  </si>
  <si>
    <t>Net Plant Carrying Charge per 100 Basis Point increase in ROE</t>
  </si>
  <si>
    <t>Net Plant Carrying Charge per 100 Basis Point in ROE without Depreciation</t>
  </si>
  <si>
    <t xml:space="preserve">Net Plant Carrying Charge </t>
  </si>
  <si>
    <t>Net Plant Carrying Charge without Depreciation</t>
  </si>
  <si>
    <t>Net Plant Carrying Charge without Depreciation, Return, nor Income Taxes</t>
  </si>
  <si>
    <t>Weighted Cost of Preferred</t>
  </si>
  <si>
    <t>Transmission</t>
  </si>
  <si>
    <t>ADIT-190</t>
  </si>
  <si>
    <t>ADIT- 282</t>
  </si>
  <si>
    <t>ADIT-283</t>
  </si>
  <si>
    <t>Accumulated Deferred Income Taxes</t>
  </si>
  <si>
    <t xml:space="preserve">Education and outreach expenses relating to transmission, for example siting or billing </t>
  </si>
  <si>
    <t xml:space="preserve">Plant </t>
  </si>
  <si>
    <t>Related</t>
  </si>
  <si>
    <t>Labor</t>
  </si>
  <si>
    <t>Gas, Prod</t>
  </si>
  <si>
    <t>Or Other</t>
  </si>
  <si>
    <t>Only</t>
  </si>
  <si>
    <t>Instructions for Account 190:</t>
  </si>
  <si>
    <t>Instructions for Account 283:</t>
  </si>
  <si>
    <t>Instructions for Account 282:</t>
  </si>
  <si>
    <t>Subtotal - p234</t>
  </si>
  <si>
    <t>ADIT</t>
  </si>
  <si>
    <t>Plant Related</t>
  </si>
  <si>
    <t>Page 263</t>
  </si>
  <si>
    <t>Col (i)</t>
  </si>
  <si>
    <t>Labor Related</t>
  </si>
  <si>
    <t>Other Included</t>
  </si>
  <si>
    <t>Total Plant Related</t>
  </si>
  <si>
    <t>Total Labor Related</t>
  </si>
  <si>
    <t>Roseland Transformers (B0274)</t>
  </si>
  <si>
    <t>Total Other Included</t>
  </si>
  <si>
    <t>Currently Excluded</t>
  </si>
  <si>
    <t>Allocated</t>
  </si>
  <si>
    <t>Amount</t>
  </si>
  <si>
    <t>ADIT net of FASB 106 and 109</t>
  </si>
  <si>
    <t xml:space="preserve">      Less Loss on Reacquired Debt </t>
  </si>
  <si>
    <t xml:space="preserve">      Plus Gain on Reacquired Debt</t>
  </si>
  <si>
    <t>Life</t>
  </si>
  <si>
    <t>CIAC</t>
  </si>
  <si>
    <t>Details</t>
  </si>
  <si>
    <t>Invest Yr</t>
  </si>
  <si>
    <t>FCR if a CIAC</t>
  </si>
  <si>
    <t>FCR for This Project</t>
  </si>
  <si>
    <t xml:space="preserve">Line B less Line A </t>
  </si>
  <si>
    <t>(D)</t>
  </si>
  <si>
    <t>(E)</t>
  </si>
  <si>
    <t>(F)</t>
  </si>
  <si>
    <t>(in service)</t>
  </si>
  <si>
    <t>Attachment #5</t>
  </si>
  <si>
    <t>Account 456 - Other Electric Revenues</t>
  </si>
  <si>
    <t xml:space="preserve">Transmission for Others </t>
  </si>
  <si>
    <t>(Note B)</t>
  </si>
  <si>
    <t>(Note O)</t>
  </si>
  <si>
    <t>(Note J)</t>
  </si>
  <si>
    <t>reconcilable to the FERC Form 1 by the application of clearly identified and supported information.  If the reconciliation</t>
  </si>
  <si>
    <t>Rent from Electric Property - Transmission Related  (Note 2)</t>
  </si>
  <si>
    <t>Professional Services (Note 2)</t>
  </si>
  <si>
    <t>Rent or Attachment Fees associated with Transmission Facilities (Note 2)</t>
  </si>
  <si>
    <t>Revenues from Directly Assigned Transmission Facility Charges (Note 1)</t>
  </si>
  <si>
    <t>Abandoned Transmission Projects</t>
  </si>
  <si>
    <t>45a</t>
  </si>
  <si>
    <t>Unamortized Abandoned Transmission Projects</t>
  </si>
  <si>
    <t>81a</t>
  </si>
  <si>
    <t>Amortization of Abandoned Plant Projects</t>
  </si>
  <si>
    <t xml:space="preserve">Net Transmission Plant, CWIP and Abandoned Plant </t>
  </si>
  <si>
    <t>R</t>
  </si>
  <si>
    <t>Project X</t>
  </si>
  <si>
    <t>Project Y</t>
  </si>
  <si>
    <t>a</t>
  </si>
  <si>
    <t>Beginning Balance of Unamortized Transmission Projects</t>
  </si>
  <si>
    <t>Per FERC Order</t>
  </si>
  <si>
    <t>b</t>
  </si>
  <si>
    <t>Years remaining in Amortization Period</t>
  </si>
  <si>
    <t>c</t>
  </si>
  <si>
    <t>(line a / line b)</t>
  </si>
  <si>
    <t>d</t>
  </si>
  <si>
    <t>Ending Balance of Unamortized Transmission Projects</t>
  </si>
  <si>
    <t>(line a - line c)</t>
  </si>
  <si>
    <t>e</t>
  </si>
  <si>
    <t>Average Balance of Unamortized Abandoned Transmission Projects</t>
  </si>
  <si>
    <t>(line a + d)/2</t>
  </si>
  <si>
    <t>g</t>
  </si>
  <si>
    <t>Non Incentive Return and Income Taxes</t>
  </si>
  <si>
    <t xml:space="preserve"> (Appendix A line 137+ line 138)</t>
  </si>
  <si>
    <t>h</t>
  </si>
  <si>
    <t>(Appendix A line 58)</t>
  </si>
  <si>
    <t>i</t>
  </si>
  <si>
    <t>(line g / line h)</t>
  </si>
  <si>
    <t xml:space="preserve">                                                </t>
  </si>
  <si>
    <t>Annual Depreciation or Amort Exp</t>
  </si>
  <si>
    <t xml:space="preserve">Net revenues associated with Network Integration Transmission Service (NITS) for which the load is not included in the divisor (difference between NITS credits from PJM and PJM NITS charges paid by Transmission Owner) </t>
  </si>
  <si>
    <t>(Sum Lines 1-9)</t>
  </si>
  <si>
    <t>Less line 18</t>
  </si>
  <si>
    <t>Revenues associated with lines 2, 7, and 9 (Note 2)</t>
  </si>
  <si>
    <t>Income Taxes associated with revenues in line 13</t>
  </si>
  <si>
    <t>General &amp; Common Expenses</t>
  </si>
  <si>
    <t>One half margin  (line 13 - line 14)/2</t>
  </si>
  <si>
    <t>All expenses (other than income taxes) associated with revenues in line 13 that are included in FERC accounts recovered through the formula times the allocator used to functionalize the amounts in the FERC account to the transmission service at issue.</t>
  </si>
  <si>
    <t>Line 15 plus line 16</t>
  </si>
  <si>
    <t>Line 13 less line 17</t>
  </si>
  <si>
    <t>Accumulated General and Intangible Depreciation Ex. Acct. 397</t>
  </si>
  <si>
    <t>Subtotal General and Intangible Accum. Depreciation Allocated to Transmission</t>
  </si>
  <si>
    <t>General and Intangible Excluding Acct. 397</t>
  </si>
  <si>
    <t>General and Intangible Plant Allocated to Transmission</t>
  </si>
  <si>
    <t>Total General and Intangible Functionalized to Transmission</t>
  </si>
  <si>
    <r>
      <t xml:space="preserve">books and records for that calendar year, consistent with FERC accounting policies. </t>
    </r>
    <r>
      <rPr>
        <u/>
        <vertAlign val="subscript"/>
        <sz val="12"/>
        <rFont val="Arial"/>
        <family val="2"/>
      </rPr>
      <t>2</t>
    </r>
  </si>
  <si>
    <t>Allocated Administrative &amp; General Expenses</t>
  </si>
  <si>
    <t>Administrative &amp; General Expenses</t>
  </si>
  <si>
    <t>Administrative &amp; General Expenses Allocated to Transmission</t>
  </si>
  <si>
    <t>Plant Type</t>
  </si>
  <si>
    <t>Distribution</t>
  </si>
  <si>
    <t>High Voltage Distribution</t>
  </si>
  <si>
    <t>Meters</t>
  </si>
  <si>
    <t>Line Transformers</t>
  </si>
  <si>
    <t>All Other Distribution</t>
  </si>
  <si>
    <t>Structures and Improvements</t>
  </si>
  <si>
    <t>Communications Equipment</t>
  </si>
  <si>
    <t>Computer Equipment</t>
  </si>
  <si>
    <t>Tools, Shop, Garage and Other Tangible Equipment</t>
  </si>
  <si>
    <t>p266.8.f</t>
  </si>
  <si>
    <t>Includes all EPRI Annual Membership Dues</t>
  </si>
  <si>
    <t>Revenue</t>
  </si>
  <si>
    <t>Ending</t>
  </si>
  <si>
    <t>Incentive Charged</t>
  </si>
  <si>
    <t>Jan</t>
  </si>
  <si>
    <t>Form 1 Dec</t>
  </si>
  <si>
    <t>Plant Held for Future Use (Including Land)</t>
  </si>
  <si>
    <t>Transmission Only</t>
  </si>
  <si>
    <t>Revenue Credit</t>
  </si>
  <si>
    <t>Formula Line</t>
  </si>
  <si>
    <t>New Plant Carrying Charge</t>
  </si>
  <si>
    <t>Per State Tax Code</t>
  </si>
  <si>
    <t>Network Credits</t>
  </si>
  <si>
    <t>Outstanding Network Credits</t>
  </si>
  <si>
    <t>Interest on Network Credits</t>
  </si>
  <si>
    <t>Revenue Credits &amp; Interest on Network Credits</t>
  </si>
  <si>
    <t>If book depreciation rates are different than the Attachment 8 rates, PSE&amp;G will provide workpapers at the annual update to reconcile formula</t>
  </si>
  <si>
    <t>Sum of (the monthly rates for the 10 months ending October 31 of the current year and the monthly rates for the</t>
  </si>
  <si>
    <t>Difference  (A-B)</t>
  </si>
  <si>
    <t>Future Value Factor (1+i)^24</t>
  </si>
  <si>
    <t>True-up Adjustment   (C*D)</t>
  </si>
  <si>
    <t>Attachment 8 - Depreciation Rates</t>
  </si>
  <si>
    <t>p = percent of federal income tax deductible for state purposes</t>
  </si>
  <si>
    <t>Network Zonal Service Rate</t>
  </si>
  <si>
    <t>Net Zonal Revenue Requirement</t>
  </si>
  <si>
    <t>FERC Form 1  Page # or Instruction</t>
  </si>
  <si>
    <t>EPRI Dues</t>
  </si>
  <si>
    <t>Federal Unemployment Tax</t>
  </si>
  <si>
    <t>New Jersey Unemployment Tax</t>
  </si>
  <si>
    <t>New Jersey Workforce Development</t>
  </si>
  <si>
    <t>Corporate Business Tax</t>
  </si>
  <si>
    <t>Local Franchise Tax</t>
  </si>
  <si>
    <t>PA Corporate Income Tax</t>
  </si>
  <si>
    <t>MultiState Workpaper</t>
  </si>
  <si>
    <t>Transmission Related</t>
  </si>
  <si>
    <t>Safety Related</t>
  </si>
  <si>
    <t>State 1</t>
  </si>
  <si>
    <t>State 2</t>
  </si>
  <si>
    <t>State 3</t>
  </si>
  <si>
    <t>Education &amp; Outreach</t>
  </si>
  <si>
    <t>Other</t>
  </si>
  <si>
    <t>General Depreciation &amp; Intangible Amortization Allocated to Transmission</t>
  </si>
  <si>
    <t>General Depreciation and Intangible Amortization Functionalized to Transmission</t>
  </si>
  <si>
    <t>Transmission Depreciation Expense Including Amortization of Limited Term Plant</t>
  </si>
  <si>
    <t xml:space="preserve">TO calculates the Interest to include in the 2010 True-Up Adjustment </t>
  </si>
  <si>
    <t>TO populates the formula with Year 2010 actual data and calculates the 2010 True-Up Adjustment Before Interest</t>
  </si>
  <si>
    <t xml:space="preserve">TO populates the formula with Year 2012 estimated data and 2010 True-Up Adjustment </t>
  </si>
  <si>
    <t>Salem 500 kV breakers (B1410-B1415)</t>
  </si>
  <si>
    <t>Burlington - Camden 230kV Conversion (B1156)</t>
  </si>
  <si>
    <t>Saddle Brook - Athenia Upgrade Cable (B0472)</t>
  </si>
  <si>
    <t xml:space="preserve">Susquehanna Roseland &lt; 500KV (B0489.4) </t>
  </si>
  <si>
    <t>General Depreciation Expense Including Amortization of Limited Term Plant</t>
  </si>
  <si>
    <t>Less: Amount of General Depreciation Associated with Acct. 397</t>
  </si>
  <si>
    <t>General Depreciation Expense for Acct. 397 Directly Assigned to Transmission</t>
  </si>
  <si>
    <t>F</t>
  </si>
  <si>
    <t>N</t>
  </si>
  <si>
    <t>Attachment 7</t>
  </si>
  <si>
    <t>Schedule 12</t>
  </si>
  <si>
    <t>Year 1</t>
  </si>
  <si>
    <t>Increased Return and Taxes</t>
  </si>
  <si>
    <t>True-up amount</t>
  </si>
  <si>
    <t>p351.11-13h</t>
  </si>
  <si>
    <t>1.  ADIT items related only to Non-Electric Operations (e.g., Gas, Water, Sewer) or Production are directly assigned to Column C</t>
  </si>
  <si>
    <t>2.  ADIT items related only to Transmission are directly assigned to Column D</t>
  </si>
  <si>
    <t>Return and Taxes with 100 Basis Point increase in ROE</t>
  </si>
  <si>
    <t>100 Basis Point increase in ROE and Income Taxes</t>
  </si>
  <si>
    <t>Composite Income Taxes</t>
  </si>
  <si>
    <t>Increased ROE (Basis Points)</t>
  </si>
  <si>
    <t>W Increased ROE</t>
  </si>
  <si>
    <t>Deferred Dividend Equivalents</t>
  </si>
  <si>
    <t>Book accrual of dividends on employee stock options affecting all functions</t>
  </si>
  <si>
    <t>Associated with Pension Liability not in rates</t>
  </si>
  <si>
    <t>General Plant Account 397 -- Communications</t>
  </si>
  <si>
    <t>Common Plant Account 397 -- Communications</t>
  </si>
  <si>
    <t>Depreciation-General &amp; Common</t>
  </si>
  <si>
    <t>Depreciation-General Expense Associated with Acct. 397</t>
  </si>
  <si>
    <t>Transmission Lease Payments</t>
  </si>
  <si>
    <t xml:space="preserve">Non-Transmission </t>
  </si>
  <si>
    <t>5. Deferred income taxes arise when items are included in taxable income in different periods than they are included in rates, therefore if the item giving rise to the ADIT is not included in the formula, the associated ADIT amount shall be excluded</t>
  </si>
  <si>
    <t>Attachment 4 - Calculation of 100 Basis Point Increase in ROE</t>
  </si>
  <si>
    <t>Gas, Prod or Other Related</t>
  </si>
  <si>
    <t>Only Transmission Related</t>
  </si>
  <si>
    <t>Year 2</t>
  </si>
  <si>
    <t xml:space="preserve">Composite Income Taxes                                                                                                       </t>
  </si>
  <si>
    <t>Month</t>
  </si>
  <si>
    <t>Year</t>
  </si>
  <si>
    <t>Action</t>
  </si>
  <si>
    <t>April</t>
  </si>
  <si>
    <t>BRH Project</t>
  </si>
  <si>
    <t>May</t>
  </si>
  <si>
    <t>June</t>
  </si>
  <si>
    <t>Feb</t>
  </si>
  <si>
    <t>Mar</t>
  </si>
  <si>
    <t>Apr</t>
  </si>
  <si>
    <t>Jun</t>
  </si>
  <si>
    <t>Jul</t>
  </si>
  <si>
    <t>Aug</t>
  </si>
  <si>
    <t>Sep</t>
  </si>
  <si>
    <t>Oct</t>
  </si>
  <si>
    <t>Nov</t>
  </si>
  <si>
    <t>Dec</t>
  </si>
  <si>
    <t>Interest on Amount of Refunds or Surcharges</t>
  </si>
  <si>
    <t>Yr</t>
  </si>
  <si>
    <t xml:space="preserve">    Less:  Actual PBOP expense</t>
  </si>
  <si>
    <t>Non-safety Related</t>
  </si>
  <si>
    <t>Electric / Non-electric Cost Support</t>
  </si>
  <si>
    <t>"Yes" if a project under PJM OATT Schedule 12, otherwise "No"</t>
  </si>
  <si>
    <t>Useful life of the project</t>
  </si>
  <si>
    <t>"Yes" if the customer has paid a lumpsum payment in the amount of the investment on line 29, Otherwise "No"</t>
  </si>
  <si>
    <t>Input the allowed increase in ROE</t>
  </si>
  <si>
    <t>From line 3 above if "No" on line 13 and From line 7 above if "Yes" on line 13</t>
  </si>
  <si>
    <t>January</t>
  </si>
  <si>
    <t>February</t>
  </si>
  <si>
    <t>March</t>
  </si>
  <si>
    <t>July</t>
  </si>
  <si>
    <t>August</t>
  </si>
  <si>
    <t>September</t>
  </si>
  <si>
    <t>November</t>
  </si>
  <si>
    <t>December</t>
  </si>
  <si>
    <t>Line 14 plus (line 5 times line 15)/100</t>
  </si>
  <si>
    <t>Investment</t>
  </si>
  <si>
    <t>Line 17 divided by line 12</t>
  </si>
  <si>
    <t>Transmission / Non-transmission Cost Support</t>
  </si>
  <si>
    <t>Regulatory Expense Related to Transmission Cost Support</t>
  </si>
  <si>
    <t>Safety Related Advertising Cost Support</t>
  </si>
  <si>
    <t>Education and Out Reach Cost Support</t>
  </si>
  <si>
    <t>PJM Load Cost Support</t>
  </si>
  <si>
    <t>Outstanding Network Credits Cost Support</t>
  </si>
  <si>
    <t>Interest on Outstanding Network Credits Cost Support</t>
  </si>
  <si>
    <t>Return Calculation</t>
  </si>
  <si>
    <t>Account 454 - Rent from Electric Property</t>
  </si>
  <si>
    <t>Shaded cells are input cells</t>
  </si>
  <si>
    <t>Attachment 1 - Accumulated Deferred Income Taxes (ADIT) Worksheet</t>
  </si>
  <si>
    <t>Attachment 6</t>
  </si>
  <si>
    <t xml:space="preserve">End of Year </t>
  </si>
  <si>
    <t>Attachment 1</t>
  </si>
  <si>
    <t>Attachment 5</t>
  </si>
  <si>
    <t>Attachment 3</t>
  </si>
  <si>
    <t>Attachment 4</t>
  </si>
  <si>
    <t>Personal Computers</t>
  </si>
  <si>
    <t>Store Equipment</t>
  </si>
  <si>
    <t xml:space="preserve">CWIP for Incentive Transmission Projects </t>
  </si>
  <si>
    <t xml:space="preserve">CWIP Balances for Current Rate Year  </t>
  </si>
  <si>
    <t>Adjustments to A &amp; G Expense</t>
  </si>
  <si>
    <t>Total Plant In Rate Base</t>
  </si>
  <si>
    <t>Attachment 2</t>
  </si>
  <si>
    <t>The FCR resulting from Formula in a given year is used for that year only.</t>
  </si>
  <si>
    <t xml:space="preserve">Total Transmission O&amp;M </t>
  </si>
  <si>
    <t xml:space="preserve">Plant Held for Future Use </t>
  </si>
  <si>
    <t>Less FASB 109 Above if not separately removed</t>
  </si>
  <si>
    <t>TO populates the formula with Year 2011 actual data and calculates the 2011 True-Up Adjustment Before Interest</t>
  </si>
  <si>
    <t xml:space="preserve">TO calculates the Interest to include in the 2011 True-Up Adjustment </t>
  </si>
  <si>
    <t xml:space="preserve">TO populates the formula with Year 2013 estimated data and 2011 True-Up Adjustment </t>
  </si>
  <si>
    <t>Accelerated Activity Plan</t>
  </si>
  <si>
    <t>PSE&amp;G's real estate taxes detail is in an access database which contains a list of the towns PSE&amp;G pays taxes to, which are billed on a quarterly basis for various parcels of property by major classification.</t>
  </si>
  <si>
    <t xml:space="preserve"> Every parcel is associated with a Lot &amp; Block number. These Lot &amp; Blocks are identified to a particular type of property and are labeled. This is the breakout of transmission real estate taxes from total electric.</t>
  </si>
  <si>
    <t>Northeast Grid Reliability Project (B1304.1-B1304.4) (CWIP)</t>
  </si>
  <si>
    <t xml:space="preserve">Fixed Charge Rate (FCR) if </t>
  </si>
  <si>
    <t xml:space="preserve"> if not a CIAC</t>
  </si>
  <si>
    <t>Therefore actual revenues collected in a year do not change based on cost data for subsequent years.</t>
  </si>
  <si>
    <t>Per FERC Order dated December 30, 2011 in Docket No. ER12-296, the ROE for the Northeast Grid Reliability Project is 11.93%,</t>
  </si>
  <si>
    <t>which includes a 25 basis-point transmission ROE adder as authorized by FERC to become effective January 1, 2012.</t>
  </si>
  <si>
    <t>13 month average balance from Attach  6a, and Line 19 will be number of months to be amortized in year plus one.</t>
  </si>
  <si>
    <t>TO populates the formula with Year 2012 actual data and calculates the 2012 True-Up Adjustment Before Interest</t>
  </si>
  <si>
    <t>Northeast Grid Reliability Project (B1304.5-B1304.21) (CWIP)</t>
  </si>
  <si>
    <t xml:space="preserve">Outstanding Network Credits is the balance of Network Facilities Upgrades Credits due Transmission Customers who have made lump-sum payments </t>
  </si>
  <si>
    <t xml:space="preserve">North Central Reliability (West Orange Conversion (B1154) </t>
  </si>
  <si>
    <t>p263.33i</t>
  </si>
  <si>
    <t xml:space="preserve">TO calculates the Interest to include in the 2012 True-Up Adjustment </t>
  </si>
  <si>
    <t xml:space="preserve">TO populates the formula with Year 2014 estimated data and 2012 True-Up Adjustment </t>
  </si>
  <si>
    <t>230kV Lawrence Switching Station Upgrade (B1228)</t>
  </si>
  <si>
    <t>2013</t>
  </si>
  <si>
    <t>Northeast Grid Reliability Project (B1304.1-B1304.4)</t>
  </si>
  <si>
    <t>(L)</t>
  </si>
  <si>
    <t>(AE)</t>
  </si>
  <si>
    <t>(AF)</t>
  </si>
  <si>
    <t>(AG)</t>
  </si>
  <si>
    <t>(AH)</t>
  </si>
  <si>
    <t>(AI)</t>
  </si>
  <si>
    <t>(AJ)</t>
  </si>
  <si>
    <t>(AK)</t>
  </si>
  <si>
    <t>(AL)</t>
  </si>
  <si>
    <t>(AM)</t>
  </si>
  <si>
    <t>(AN)</t>
  </si>
  <si>
    <t>Susquehanna Roseland Breakers (b0489.5-B0489.15)</t>
  </si>
  <si>
    <t xml:space="preserve">Susquehanna Roseland &gt; 500KV (B0489) </t>
  </si>
  <si>
    <t>Docket No. ER12-2274-000 authorizing $3,500,000 amortization over one-year recovery of BRH Abandoned Transmission Project</t>
  </si>
  <si>
    <t>Mickleton-Gloucester-Camden(B1398-B1398.7)</t>
  </si>
  <si>
    <t>TO populates the formula with Year 2013 actual data and calculates the 2013 True-Up Adjustment Before Interest</t>
  </si>
  <si>
    <t>ER12-2274</t>
  </si>
  <si>
    <t>Sales Tax Reserve</t>
  </si>
  <si>
    <t>Sales tax audit reserve</t>
  </si>
  <si>
    <t>Miscellaneous</t>
  </si>
  <si>
    <t>Miscellaneous Tax Adjustments</t>
  </si>
  <si>
    <t>Deferred Gain</t>
  </si>
  <si>
    <t>Deferred gain resulted from 2000 deregulation step up basis</t>
  </si>
  <si>
    <t>New Bayonne 345/69 kV transformer and any associated substation upgrades (B2437.33) (CWIP)</t>
  </si>
  <si>
    <t>New Linden 345/230 kV transformer and any associated substation upgrades (B2437.30) (CWIP)</t>
  </si>
  <si>
    <t>New Bayway 345/138 kV transformer #2 and any associated substation upgrades (B2437.21) (CWIP)</t>
  </si>
  <si>
    <t>New Bayway 345/138 kV transformer #1 and any associated substation upgrades (B2437.20) (CWIP)</t>
  </si>
  <si>
    <t>New Bergen 345/138 kV transformer #1 and any associated substation upgrades (B2437.11) (CWIP)</t>
  </si>
  <si>
    <t>New Bergen 345/230 kV transformer and any associated substation upgrades (B2437.10) (CWIP)</t>
  </si>
  <si>
    <t>Relocate Farragut - Hudson "B" and "C" 345 kV circuits to Marion 345 kV and any associated substation upgrades (B2436.90) (CWIP)</t>
  </si>
  <si>
    <t>Convert the Bayway - Linden "M" 138 kV circuit to 345 kV and any associated substation upgrades (B2436.85) (CWIP)</t>
  </si>
  <si>
    <t>Convert the Bayway - Linden "W" 138 kV circuit to 345 kV and any associated substation upgrades (B2436.84) (CWIP)</t>
  </si>
  <si>
    <t>Convert the Bayway - Linden "Z" 138 kV circuit to 345 kV and any associated substation upgrades (B2436.83) (CWIP)</t>
  </si>
  <si>
    <t>Relocate the overhead portion of Linden - North Ave "T" 138 kV circuit to Bayway, convert it to 345 kV, and any associated substation upgrades (B2436.81) (CWIP)</t>
  </si>
  <si>
    <t>Aldene-Springfield Rd. Conversion (B1399)</t>
  </si>
  <si>
    <t>New Essex-Kearny 138 kV circuit and Kearny 138 kV bus tie (B0814)</t>
  </si>
  <si>
    <t>Relocate the Hudson 2 generation to inject into the 345 kV at Marion and any associated upgrades (B2436.91)</t>
  </si>
  <si>
    <t>New Bayonne 345/69 kV transformer and any associated substation upgrades (B2437.33) (monthly additions)</t>
  </si>
  <si>
    <t>New Linden 345/230 kV transformer and any associated substation upgrades (B2437.30) (monthly additions)</t>
  </si>
  <si>
    <t>New Bayway 345/138 kV transformer #2 and any associated substation upgrades (B2437.21) (monthly additions)</t>
  </si>
  <si>
    <t>New Bayway 345/138 kV transformer #1 and any associated substation upgrades (B2437.20) (monthly additions)</t>
  </si>
  <si>
    <t>New Bergen 345/138 kV transformer #1 and any associated substation upgrades (B2437.11) (monthly additions)</t>
  </si>
  <si>
    <t>New Bergen 345/230 kV transformer and any associated substation upgrades (B2437.10) (monthly additions)</t>
  </si>
  <si>
    <t>Relocate the Hudson 2 generation to inject into the 345 kV at Marion and any associated upgrades (B2436.91) (monthly additions)</t>
  </si>
  <si>
    <t>Relocate Farragut - Hudson "B" and "C" 345 kV circuits to Marion 345 kV and any associated substation upgrades (B2436.90) (monthly additions)</t>
  </si>
  <si>
    <t>Convert the Bayway - Linden "M" 138 kV circuit to 345 kV and any associated substation upgrades (B2436.85) (monthly additions)</t>
  </si>
  <si>
    <t>Convert the Bayway - Linden "Z" 138 kV circuit to 345 kV and any associated substation upgrades (B2436.83) (monthly additions)</t>
  </si>
  <si>
    <t>Relocate the overhead portion of Linden - North Ave "T" 138 kV circuit to Bayway, convert it to 345 kV, and any associated substation upgrades (B2436.81) (monthly additions</t>
  </si>
  <si>
    <t>Construct a new Airport - Bayway 345 kV circuit and any associated substation upgrades (B2436.70) (monthly additions)</t>
  </si>
  <si>
    <t>Relocate the underground portion of North Ave - Linden "T" 138 kV circuit to Bayway, convert it to 345 kV, and any associated substation upgrades (B2436.60) (monthly additions)</t>
  </si>
  <si>
    <t>Construct a new North Ave - Airport 345 kV circuit and any associated substation upgrades (B2436.50) (monthly additions)</t>
  </si>
  <si>
    <t>Construct a new North Ave - Bayonne 345 kV circuit and any associated substation upgrades (B2436.34) (monthly additions)</t>
  </si>
  <si>
    <t>Construct a new Bayway - Bayonne 345 kV circuit and any associated substation upgrades (B2436.33) (monthly additions)</t>
  </si>
  <si>
    <t>Convert the Marion - Bayonne "C" 138 kV circuit to 345 kV and any associated substation upgrades (B2436.22) (monthly additions)</t>
  </si>
  <si>
    <t>Convert the Marion - Bayonne "L" 138 kV circuit to 345 kV and any associated substation upgrades (B2436.21) (monthly additions)</t>
  </si>
  <si>
    <t>Convert the Bergen - Marion 138 kV path to double circuit 345 kV and associated substation upgrades (B2436.10) (monthly additions)</t>
  </si>
  <si>
    <t>(BZ)</t>
  </si>
  <si>
    <t>(BY)</t>
  </si>
  <si>
    <t>(BX)</t>
  </si>
  <si>
    <t>(BW)</t>
  </si>
  <si>
    <t>(BV)</t>
  </si>
  <si>
    <t>(BU)</t>
  </si>
  <si>
    <t>(BT)</t>
  </si>
  <si>
    <t>(BS)</t>
  </si>
  <si>
    <t>(BR)</t>
  </si>
  <si>
    <t>(BQ)</t>
  </si>
  <si>
    <t>(BP)</t>
  </si>
  <si>
    <t>(BO)</t>
  </si>
  <si>
    <t>(BN)</t>
  </si>
  <si>
    <t>(BM)</t>
  </si>
  <si>
    <t>(BL)</t>
  </si>
  <si>
    <t>(BK)</t>
  </si>
  <si>
    <t>(BJ)</t>
  </si>
  <si>
    <t>(BI)</t>
  </si>
  <si>
    <t>(BH)</t>
  </si>
  <si>
    <t>(BG)</t>
  </si>
  <si>
    <t>(BF)</t>
  </si>
  <si>
    <t>(BE)</t>
  </si>
  <si>
    <t>(BD)</t>
  </si>
  <si>
    <t>(BC)</t>
  </si>
  <si>
    <t>(BB)</t>
  </si>
  <si>
    <t>(BA)</t>
  </si>
  <si>
    <t>(AZ)</t>
  </si>
  <si>
    <t>(AY)</t>
  </si>
  <si>
    <t>(AX)</t>
  </si>
  <si>
    <t>(AW)</t>
  </si>
  <si>
    <t>(AV)</t>
  </si>
  <si>
    <t>(AU)</t>
  </si>
  <si>
    <t>(AT)</t>
  </si>
  <si>
    <t>(AS)</t>
  </si>
  <si>
    <t>(AR)</t>
  </si>
  <si>
    <t>Depreciation or Amortization</t>
  </si>
  <si>
    <t>2014</t>
  </si>
  <si>
    <t>Upgrade Camden-Richmond 230kV Circuit (B1590)</t>
  </si>
  <si>
    <t xml:space="preserve">Reconductor South Mahwah  K-3411 Circuit (B1018) </t>
  </si>
  <si>
    <t xml:space="preserve">June </t>
  </si>
  <si>
    <t>TO populates the formula with Year 2014 actual data and calculates the 2014 True-Up Adjustment Before Interest</t>
  </si>
  <si>
    <t xml:space="preserve">TO calculates the Interest to include in the 2013 True-Up Adjustment </t>
  </si>
  <si>
    <t xml:space="preserve">TO populates the formula with Year 2015 estimated data and 2013 True-Up Adjustment </t>
  </si>
  <si>
    <t>Electric Plant in Service (Excludes Asset Retirement Costs - ARC)</t>
  </si>
  <si>
    <t>General ( Excludes Asset Retirement Costs - ARC)</t>
  </si>
  <si>
    <t>Transmission Plant in Service ( Excludes Asset Retirement Costs - ARC)</t>
  </si>
  <si>
    <t>Accumulated General Depreciation Associated with Acct. 397</t>
  </si>
  <si>
    <t>W  11.68 % ROE</t>
  </si>
  <si>
    <t>Page 1 of 3</t>
  </si>
  <si>
    <t>Page 2 of 3</t>
  </si>
  <si>
    <t>Page 3 of 3</t>
  </si>
  <si>
    <t xml:space="preserve">Convert the Bergen - Marion 138 kV path to double circuit 345 kV and associated substation upgrades (B2436.10) </t>
  </si>
  <si>
    <t>2015</t>
  </si>
  <si>
    <t>Ridge Road 69kV Breaker Station  (B1255)</t>
  </si>
  <si>
    <t>(CA)</t>
  </si>
  <si>
    <t>(CB)</t>
  </si>
  <si>
    <t>(CC)</t>
  </si>
  <si>
    <t xml:space="preserve">TO calculates the Interest to include in the 2014 True-Up Adjustment </t>
  </si>
  <si>
    <t xml:space="preserve">TO populates the formula with Year 2016 estimated data and 2014 True-Up Adjustment </t>
  </si>
  <si>
    <t>(A)</t>
  </si>
  <si>
    <t>(C)</t>
  </si>
  <si>
    <t>(AO)</t>
  </si>
  <si>
    <t>(AP)</t>
  </si>
  <si>
    <t>(AQ)</t>
  </si>
  <si>
    <t>Northeast Grid Reliability Project (B1304.5-B1304.21)</t>
  </si>
  <si>
    <t xml:space="preserve">Construct a new Airport - Bayway 345 kV circuit and any associated substation upgrades (B2436.70) </t>
  </si>
  <si>
    <t xml:space="preserve">Relocate the overhead portion of Linden - North Ave "T" 138 kV circuit to Bayway, convert it to 345 kV, and any associated substation upgrades (B2436.81) </t>
  </si>
  <si>
    <t xml:space="preserve">New Bergen 345/230 kV transformer and any associated substation upgrades (B2437.10) </t>
  </si>
  <si>
    <t>Convert the Marion - Bayonne "L" 138 kV circuit to 345 kV and any associated substation upgrades (B2436.21)</t>
  </si>
  <si>
    <t xml:space="preserve">Convert the Marion - Bayonne "C" 138 kV circuit to 345 kV and any associated substation upgrades (B2436.22) </t>
  </si>
  <si>
    <t xml:space="preserve">Convert the Bayway - Linden "Z" 138 kV circuit to 345 kV and any associated substation upgrades (B2436.83) </t>
  </si>
  <si>
    <t>New Bergen 345/138 kV transformer #1 and any associated substation upgrades (B2437.11)</t>
  </si>
  <si>
    <t>New Linden 345/230 kV transformer and any associated substation upgrades (B2437.30)</t>
  </si>
  <si>
    <t xml:space="preserve"> Sewaren Switch 230kV Conversion (B2276) </t>
  </si>
  <si>
    <t>Northeast Grid Reliability Project (B1304.1-B1304.4)     (CWIP)</t>
  </si>
  <si>
    <t>Northeast Grid Reliability Project (B1304.5-B1304.21)     (CWIP)</t>
  </si>
  <si>
    <t>New Bayway 345/138 kV transformer #2 and any associated substation upgrades (B2437.21)           (CWIP)</t>
  </si>
  <si>
    <t>New Linden 345/230 kV transformer and any associated substation upgrades (B2437.30)         (CWIP)</t>
  </si>
  <si>
    <t>Mickleton-Gloucester-Camden Breakers (B1398.15-B1398.19)     (CWIP)</t>
  </si>
  <si>
    <t>Burlington - Camden 230kV Conversion (B1156)     (CWIP)</t>
  </si>
  <si>
    <t>Burlington - Camden 230kV Conversion (B1156.13-B1156.20)  (CWIP)</t>
  </si>
  <si>
    <t>Convert the Bergen - Marion 138 kV path to double circuit 345 kV and associated substation upgrades (B2436.10)      (CWIP)</t>
  </si>
  <si>
    <t>Convert the Marion - Bayonne "C" 138 kV circuit to 345 kV and any associated substation upgrades (B2436.22)         (CWIP)</t>
  </si>
  <si>
    <t>Construct a new Bayway - Bayonne 345 kV circuit and any associated substation upgrades (B2436.33)        (CWIP)</t>
  </si>
  <si>
    <t>Construct a new North Ave - Bayonne 345 kV circuit and any associated substation upgrades (B2436.34)        (CWIP)</t>
  </si>
  <si>
    <t>Construct a new North Ave - Airport 345 kV circuit and any associated substation upgrades (B2436.50)         (CWIP)</t>
  </si>
  <si>
    <t>Relocate the underground portion of North Ave - Linden "T" 138 kV circuit to Bayway, convert it to 345 kV, and any associated substation upgrades (B2436.60)        (CWIP)</t>
  </si>
  <si>
    <t>Construct a new Airport - Bayway 345 kV circuit and any associated substation upgrades (B2436.70)       (CWIP)</t>
  </si>
  <si>
    <t>Relocate Farragut - Hudson "B" and "C" 345 kV circuits to Marion 345 kV and any associated substation upgrades (B2436.90)            (CWIP)</t>
  </si>
  <si>
    <t>Relocate the Hudson 2 generation to inject into the 345 kV at Marion and any associated upgrades (B2436.91)         (CWIP)</t>
  </si>
  <si>
    <t>New Bayway 345/138 kV transformer #1 and any associated substation upgrades (B2437.20)                  (CWIP)</t>
  </si>
  <si>
    <t>New Bergen 345/230 kV transformer and any associated substation upgrades (B2437.10)           (CWIP)</t>
  </si>
  <si>
    <t xml:space="preserve">Cox's Corner-Lumberton 230kV Circuit  (B1787) </t>
  </si>
  <si>
    <t>Upgrade Eagle Point-Gloucester 230kV Circuit (B1588)</t>
  </si>
  <si>
    <t>Convert the Bayway - Linden "W" 138 kV circuit to 345 kV and any associated substation upgrades (B2436.84)       (CWIP)</t>
  </si>
  <si>
    <t>Branchburg-Middlesex Switch Rack (B1155)</t>
  </si>
  <si>
    <t xml:space="preserve">For abandoned plant lines 12, 14, 15, and 16 will be from Attachment 5 - Abandoned Transmission Projects, Line 17 is the </t>
  </si>
  <si>
    <t>Mickleton-Gloucester 230kV Circuit (B2139)</t>
  </si>
  <si>
    <t xml:space="preserve">                                                                                                                                                                          Reconciliation by Project (without interest)                                                                                                                                                                                                                    </t>
  </si>
  <si>
    <t xml:space="preserve">                Reconciliation by Project (without interest)              </t>
  </si>
  <si>
    <t xml:space="preserve">PSEG will provide, in connection with each annual True-Up Adjustment filing a confidential copy of relevant pages from annual actuarial valuation </t>
  </si>
  <si>
    <t xml:space="preserve">The actual Annual PBOP Expense to be included in the Formula Rate Annual Update that is required to be filed on or before October 15 of each year shall be </t>
  </si>
  <si>
    <t>Page 1 of 19</t>
  </si>
  <si>
    <t>Page 2 of 19</t>
  </si>
  <si>
    <t>Page 3 of 19</t>
  </si>
  <si>
    <t>Page 4 of 19</t>
  </si>
  <si>
    <t>Page 5 of 19</t>
  </si>
  <si>
    <t xml:space="preserve">most recent True-up Adjustment filing. </t>
  </si>
  <si>
    <t>Roseland Transformers   (B0274)</t>
  </si>
  <si>
    <t>Wave Trap Branchburg  (B0172.2)</t>
  </si>
  <si>
    <t>Branchburg-Flagtown-Somerville  (B0169)</t>
  </si>
  <si>
    <t xml:space="preserve">    Plus:  Actual PBOP expense</t>
  </si>
  <si>
    <t>Susquehanna Roseland &lt; 500KV (B0489.4)  (CWIP)</t>
  </si>
  <si>
    <t>Susquehanna Roseland &gt;= 500kV  (B0489)  (CWIP)</t>
  </si>
  <si>
    <t>North Central Reliability  (West Orange Conversion) (B1154)    (CWIP)</t>
  </si>
  <si>
    <t>Mickleton-Gloucester-Camden(B1398-B1398.7) (CWIP)</t>
  </si>
  <si>
    <t>Mickleton-Gloucester-Camden Breakers (B1398.15-B1398.19) (CWIP)</t>
  </si>
  <si>
    <t>Burlington - Camden 230kV Conversion (B1156) (CWIP)</t>
  </si>
  <si>
    <t>Burlington - Camden 230kV Conversion (B1156.13-B1156.20) (CWIP)</t>
  </si>
  <si>
    <t>Convert the Bergen - Marion 138 kV path to double circuit 345 kV and associated substation upgrades (B2436.10) (CWIP)</t>
  </si>
  <si>
    <t>Convert the Marion - Bayonne "L" 138 kV circuit to 345 kV and any associated substation upgrades (B2436.21) (CWIP)</t>
  </si>
  <si>
    <t>Convert the Marion - Bayonne "C" 138 kV circuit to 345 kV and any associated substation upgrades (B2436.22) (CWIP)</t>
  </si>
  <si>
    <t>Construct a new Bayway - Bayonne 345 kV circuit and any associated substation upgrades (B2436.33) (CWIP)</t>
  </si>
  <si>
    <t>Construct a new North Ave - Bayonne 345 kV circuit and any associated substation upgrades (B2436.34) (CWIP)</t>
  </si>
  <si>
    <t>Construct a new North Ave - Airport 345 kV circuit and any associated substation upgrades (B2436.50) (CWIP)</t>
  </si>
  <si>
    <t>Relocate the underground portion of North Ave - Linden "T" 138 kV circuit to Bayway, convert it to 345 kV, and any associated substation upgrades (B2436.60) (CWIP)</t>
  </si>
  <si>
    <t>Construct a new Airport - Bayway 345 kV circuit and any associated substation upgrades (B2436.70) (CWIP)</t>
  </si>
  <si>
    <t xml:space="preserve">based upon the Actual Annual PBOP Expense as charged to FERC Account 926 on behalf of electric employees for PBOP and as included by the Company in its </t>
  </si>
  <si>
    <t>Interest on the Network Credits as booked each year is added to the revenue requirement to make the Transmission Owner whole on Line "&amp;A248&amp;"."</t>
  </si>
  <si>
    <t xml:space="preserve">North Central Reliability (West Orange Conversion) (B1154) </t>
  </si>
  <si>
    <t>Other Projects PIS (Monthly additions)</t>
  </si>
  <si>
    <t>CWIP</t>
  </si>
  <si>
    <t>Average 13 Month Balance</t>
  </si>
  <si>
    <t>Average 13 Month in service</t>
  </si>
  <si>
    <t>Convert the Bayway - Linden "W" 138 kV circuit to 345 kV and any associated substation upgrades (B2436.84) (monthly addtions)</t>
  </si>
  <si>
    <t>Construct a new Bayway - Bayonne 345 kV circuit and any associated substation upgrades (B2436.33)</t>
  </si>
  <si>
    <t>Relocate the underground portion of North Ave - Linden "T" 138 kV circuit to Bayway, convert it to 345 kV, and any associated substation upgrades (B2436.60)</t>
  </si>
  <si>
    <t xml:space="preserve">Convert the Bayway - Linden "W" 138 kV circuit to 345 kV and any associated substation upgrades (B2436.84) </t>
  </si>
  <si>
    <t>Convert the Bayway - Linden "M" 138 kV circuit to 345 kV and any associated substation upgrades (B2436.85)</t>
  </si>
  <si>
    <t>New Bayway 345/138 kV transformer #1 and any associated substation upgrades (B2437.20)</t>
  </si>
  <si>
    <t>New Bayway 345/138 kV transformer #2 and any associated substation upgrades (B2437.21)</t>
  </si>
  <si>
    <t>TO populates the formula with Year 2015 actual data and calculates the 2015 True-Up Adjustment Before Interest</t>
  </si>
  <si>
    <t xml:space="preserve">Construct a new Bayway - Bayonne 345 kV circuit and any associated substation upgrades (B2436.33) </t>
  </si>
  <si>
    <t>Depreciation - Liberalized Depreciation (Federal)</t>
  </si>
  <si>
    <t>Depreciation - Liberalized Depreciation (State)</t>
  </si>
  <si>
    <t xml:space="preserve">                                                                                                                                                       Actual Transmission Enhancement Charges  - 2015</t>
  </si>
  <si>
    <t xml:space="preserve">                        Actual Transmission Enhancement Charges  - 2015</t>
  </si>
  <si>
    <t>Includes Transmission portion only.  At each annual informational filing, Company will identify for each parcel of land an intended use within a 15 year period</t>
  </si>
  <si>
    <t>Calculated using 13-month average balances</t>
  </si>
  <si>
    <t>Includes Regulatory Commission Expenses directly related to transmission service, RTO filings, or transmission siting itemized in Form 1 at 351.h</t>
  </si>
  <si>
    <t>CWIP can only be included if authorized by the Commission</t>
  </si>
  <si>
    <t xml:space="preserve">  the percentage of federal income tax deductible for state income taxes </t>
  </si>
  <si>
    <t>ROE will be supported in the original filing and no change in ROE will be made absent a filing at FERC</t>
  </si>
  <si>
    <t>PBOP expense shall be based upon the Company’s Actual Annual PBOP Expense  until changed by a filing at FERC</t>
  </si>
  <si>
    <t>report supporting the derivation of the Actual Annual PBOP Expense as charged to FERC Account 926 on behalf of electric employees</t>
  </si>
  <si>
    <t>Depreciation rates shown in Attachment 8 are fixed until changed as the result of a filing at FERC</t>
  </si>
  <si>
    <t>depreciation expense and depreciation accruals to FERC Form 1 amounts</t>
  </si>
  <si>
    <t>As provided for in Section 34.1 of the PJM OATT; the PJM established billing determinants will not be revised or updated in the annual rate reconciliations</t>
  </si>
  <si>
    <t>Amount of transmission plant excluded from rates per Attachment 5</t>
  </si>
  <si>
    <t>towards the construction of Network Transmission Facilities consistent with Paragraph 657 of Order 2003-A</t>
  </si>
  <si>
    <t>Calculated using the average of the prior year and current year balances</t>
  </si>
  <si>
    <t xml:space="preserve">Calculated using beginning and year end projected balances </t>
  </si>
  <si>
    <t>Unamortized Abandoned Plant and Amortization of Abandoned Plant may only be included pursuant to a Commission Order authorizing such inclusion</t>
  </si>
  <si>
    <t>Convert the Marion - Bayonne "C" 138 kV circuit to 345 kV and any associated substation upgrades (B2436.22)</t>
  </si>
  <si>
    <t>Other Projects PIS (monthly balances)</t>
  </si>
  <si>
    <t>Relocate the overhead portion of Linden - North Ave "T" 138 kV circuit to Bayway, convert it to 345 kV, and any associated substation upgrades (B2436.81)          (CWIP)</t>
  </si>
  <si>
    <t>Convert the Bayway - Linden "Z" 138 kV circuit to 345 kV and any associated substation upgrades (B2436.83)                (CWIP)</t>
  </si>
  <si>
    <t>Convert the Bayway - Linden "M" 138 kV circuit to 345 kV and any associated substation upgrades (B2436.85)            (CWIP)</t>
  </si>
  <si>
    <t>New Bergen 345/138 kV transformer #1 and any associated substation upgrades (B2437.11)              (CWIP)</t>
  </si>
  <si>
    <t>Convert the Bayway - Linden "Z" 138 kV circuit to 345 kV and any associated substation upgrades (B2436.83)             (CWIP)</t>
  </si>
  <si>
    <t>Convert the Bayway - Linden "M" 138 kV circuit to 345 kV and any associated substation upgrades (B2436.85)      (CWIP)</t>
  </si>
  <si>
    <t>New Bergen 345/138 kV transformer #1 and any associated substation upgrades (B2437.11)          (CWIP)</t>
  </si>
  <si>
    <t>Relocate the overhead portion of Linden - North Ave "T" 138 kV circuit to Bayway, convert it to 345 kV, and any associated substation upgrades (B2436.81)       (CWIP)</t>
  </si>
  <si>
    <t>Convert the Marion - Bayonne "L" 138 kV circuit to 345 kV and any associated substation upgrades (B2436.21)               (CWIP)</t>
  </si>
  <si>
    <t>12 Months Ended 12/31/2017</t>
  </si>
  <si>
    <t>Ridge Road 69kV Breaker Station  (B1255) (monthly additions)</t>
  </si>
  <si>
    <t>Cox's Corner-Lumberton 230kV Circuit  (B1787) (monthly additions)</t>
  </si>
  <si>
    <t xml:space="preserve"> Sewaren Switch 230kV Conversion (B2276) (monthly additions)</t>
  </si>
  <si>
    <t>Interest</t>
  </si>
  <si>
    <t>Attachment 6A - Project Specific Estimate and Reconciliation Worksheet - December 31, 2017</t>
  </si>
  <si>
    <t xml:space="preserve">                                                                                                       Estimated Additions - 2017</t>
  </si>
  <si>
    <t>Estimated Transmission Enhancement Charges (Before True-Up) - 2017</t>
  </si>
  <si>
    <t>True Up by Project (with interest) - 2015</t>
  </si>
  <si>
    <t xml:space="preserve">                                                                                                                                                                                                                              Estimated Additions - 2017</t>
  </si>
  <si>
    <t xml:space="preserve">                                                                                                                                                                             Estimated Additions - 2017</t>
  </si>
  <si>
    <t xml:space="preserve">                                                                                                                                                                                                                                                Estimated Additions - 2017</t>
  </si>
  <si>
    <t xml:space="preserve">                                                                                                                                                                                                                                                 Estimated Additions - 2017</t>
  </si>
  <si>
    <t xml:space="preserve">Convert the Marion - Bayonne "L" 138 kV circuit to 345 kV and any associated substation upgrades (B2436.21) </t>
  </si>
  <si>
    <t>Relocate Farragut - Hudson "B" and "C" 345 kV circuits to Marion 345 kV and any associated substation upgrades (B2436.90)</t>
  </si>
  <si>
    <t xml:space="preserve">New Bergen 345/138 kV transformer #1 and any associated substation upgrades (B2437.11) </t>
  </si>
  <si>
    <t>Attachment 3 - Revenue Credit Workpaper - December 31, 2017</t>
  </si>
  <si>
    <t>Attachment 2 - Taxes Other Than Income Worksheet - December 31, 2017</t>
  </si>
  <si>
    <t>Attachment 1 - Accumulated Deferred Income Taxes (ADIT) Worksheet - December 31,2016</t>
  </si>
  <si>
    <t>Attachment 1 - Accumulated Deferred Income Taxes (ADIT) Worksheet - December 31,2017</t>
  </si>
  <si>
    <t xml:space="preserve">TO calculates the Interest to include in the 2015 True-Up Adjustment </t>
  </si>
  <si>
    <t xml:space="preserve">TO populates the formula with Year 2017 estimated data and 2015 True-Up Adjustment </t>
  </si>
  <si>
    <t>Construct a new Airport - Bayway 345 kV circuit and any associated substation upgrades (B2436.70)</t>
  </si>
  <si>
    <t>New Bergen 345/230 kV transformer and any associated substation upgrades (B2437.10)</t>
  </si>
  <si>
    <t xml:space="preserve">New Bayway 345/138 kV transformer #1 and any associated substation upgrades (B2437.20) </t>
  </si>
  <si>
    <t xml:space="preserve">New Bayway 345/138 kV transformer #2 and any associated substation upgrades (B2437.21) </t>
  </si>
  <si>
    <t>New Bayonne 345/69 kV transformer and any associated substation upgrades (B2437.33)</t>
  </si>
  <si>
    <t>Attachment 6 - True-up Adjustment for Network Integration Transmission Service - December 31, 2017</t>
  </si>
  <si>
    <t>Attachment 5 - Cost Support - December 31, 2017</t>
  </si>
  <si>
    <t>Estimated Transmission Enhancement Charges (After True-Up) - 2017</t>
  </si>
  <si>
    <t>Convert the Bergen - Marion 138 kV path to double circuit 345 kV and associated substation upgrades</t>
  </si>
  <si>
    <t>Construct a new Airport - Bayway 345 kV circuit and any associated substation upgrades</t>
  </si>
  <si>
    <t>Convert the Bayway - Linden "Z" 138 kV circuit to 345 kV and any associated substation upgrades</t>
  </si>
  <si>
    <t>Convert the Bayway - Linden "W" 138 kV circuit to 345 kV and any associated substation upgrades</t>
  </si>
  <si>
    <t>Build new Essex - Aldene 230 kV cable connected through phase angle regulator at Essex</t>
  </si>
  <si>
    <t>Replace all derated Branchburg 500/230 kv transformers</t>
  </si>
  <si>
    <t>Reconductor Kittatinny - Newtown 230 kV with 1590 ACSS</t>
  </si>
  <si>
    <t>Install 4th 500/230 kV transformer at New Freedom</t>
  </si>
  <si>
    <t>b0169</t>
  </si>
  <si>
    <t>Build a new 230 kV section from Branchburg - Flagtown and move the Flagtown - Somerville 230 kV circuit to the new section</t>
  </si>
  <si>
    <t>Reconductor the Flagtown-Somerville-Bridgewater 230 kV circuit with 1590 ACSS</t>
  </si>
  <si>
    <t>b0290</t>
  </si>
  <si>
    <t>b0814</t>
  </si>
  <si>
    <t>New Essex-Kearny 138 kV circuit and Kearny 138 kV bus tie</t>
  </si>
  <si>
    <t xml:space="preserve">Reconductor South Mahwah  345 kV J-3410 Circuit </t>
  </si>
  <si>
    <t>b0668</t>
  </si>
  <si>
    <t>b0472</t>
  </si>
  <si>
    <t>b1156</t>
  </si>
  <si>
    <t>b1154</t>
  </si>
  <si>
    <t>b1228</t>
  </si>
  <si>
    <t>Mickleton-Gloucester-Camden</t>
  </si>
  <si>
    <t>b1255</t>
  </si>
  <si>
    <t>Various</t>
  </si>
  <si>
    <t>Projected Costs of Plant in Forecasted Rate Base and In-Service Dates</t>
  </si>
  <si>
    <t>Required Transmission Enhancements</t>
  </si>
  <si>
    <t>Upgrade ID</t>
  </si>
  <si>
    <t>RTEP Baseline Project Description</t>
  </si>
  <si>
    <t>b0130</t>
  </si>
  <si>
    <t>b0134</t>
  </si>
  <si>
    <t>b0145</t>
  </si>
  <si>
    <t>b0411</t>
  </si>
  <si>
    <t>b0498</t>
  </si>
  <si>
    <t>Loop the 5021 circuit into New Freedom 500 kV substation</t>
  </si>
  <si>
    <t>b0161</t>
  </si>
  <si>
    <t>Install 230-138kV transformer at Metuchen substation</t>
  </si>
  <si>
    <t>b0170</t>
  </si>
  <si>
    <t>b0274</t>
  </si>
  <si>
    <t>Replace both 230/138 kV transformers at Roseland</t>
  </si>
  <si>
    <t>b0172.2</t>
  </si>
  <si>
    <t>Replace wave trap at Branchburg 500kV substation</t>
  </si>
  <si>
    <t>b0813</t>
  </si>
  <si>
    <t>Reconductor Hudson - South Waterfront 230kV circuit</t>
  </si>
  <si>
    <t>b1017</t>
  </si>
  <si>
    <t>b1018</t>
  </si>
  <si>
    <t xml:space="preserve">Reconductor South Mahwah  345 kV K-3411 Circuit </t>
  </si>
  <si>
    <t>Branchburg 400 MVAR Capacitor</t>
  </si>
  <si>
    <t>Saddle Brook - Athenia Upgrade Cable</t>
  </si>
  <si>
    <t>b0664-b0665</t>
  </si>
  <si>
    <t xml:space="preserve">Branchburg-Somerville-Flagtown Reconductor </t>
  </si>
  <si>
    <t>Somerville -Bridgewater Reconductor</t>
  </si>
  <si>
    <t>b1410-b1415</t>
  </si>
  <si>
    <t xml:space="preserve">Replace Salem 500 kV breakers </t>
  </si>
  <si>
    <t xml:space="preserve">230kV Lawrence Switching Station Upgrade </t>
  </si>
  <si>
    <t>b1155</t>
  </si>
  <si>
    <t xml:space="preserve">Branchburg-Middlesex Swich Rack </t>
  </si>
  <si>
    <t>b1399</t>
  </si>
  <si>
    <t xml:space="preserve">Aldene-Springfield Rd. Conversion </t>
  </si>
  <si>
    <t>b1590</t>
  </si>
  <si>
    <t>b1588</t>
  </si>
  <si>
    <t xml:space="preserve">Uprate EaglePoint-Gloucester 230kV Circuit </t>
  </si>
  <si>
    <t>b2139</t>
  </si>
  <si>
    <t>Build Mickleton-Gloucester Corridor Ultimate Design</t>
  </si>
  <si>
    <t xml:space="preserve">Ridge Road 69kV Breaker Station </t>
  </si>
  <si>
    <t>b1787</t>
  </si>
  <si>
    <t xml:space="preserve">New Cox's Corner-Lumberton 230kV Circuit </t>
  </si>
  <si>
    <t>b2276</t>
  </si>
  <si>
    <t>Sewaren Switch 230kV Conversion</t>
  </si>
  <si>
    <t>b0489.5-b0489.15</t>
  </si>
  <si>
    <t>b0489.4</t>
  </si>
  <si>
    <t>b0489</t>
  </si>
  <si>
    <t>b1398 - b1398.7</t>
  </si>
  <si>
    <t>b1304.1-b1304.4</t>
  </si>
  <si>
    <t>b2436.10</t>
  </si>
  <si>
    <t>b2436.21</t>
  </si>
  <si>
    <t>b2436.22</t>
  </si>
  <si>
    <t>b2436.90</t>
  </si>
  <si>
    <t>b2437.10</t>
  </si>
  <si>
    <t>b2437.11</t>
  </si>
  <si>
    <t>b2436.33</t>
  </si>
  <si>
    <t>b2436.60</t>
  </si>
  <si>
    <t>b2436.70</t>
  </si>
  <si>
    <t>b2436.81</t>
  </si>
  <si>
    <t>b2436.83</t>
  </si>
  <si>
    <t>b2436.84</t>
  </si>
  <si>
    <t>b2436.85</t>
  </si>
  <si>
    <t>b2437.20</t>
  </si>
  <si>
    <t>b2437.21</t>
  </si>
  <si>
    <t>b2437.30</t>
  </si>
  <si>
    <t>*  May vary from original PJM Data due to updated information.</t>
  </si>
  <si>
    <t xml:space="preserve">Ridge Road 69kV Breaker Station  (B1255) </t>
  </si>
  <si>
    <t>Cox's Corner-Lumberton 230kV Circuit  (B1787)</t>
  </si>
  <si>
    <t xml:space="preserve">Construct a new North Ave - Bayonne 345 kV circuit and any associated substation upgrades (B2436.34) </t>
  </si>
  <si>
    <t xml:space="preserve">Construct a new North Ave - Airport 345 kV circuit and any associated substation upgrades (B2436.50) </t>
  </si>
  <si>
    <t xml:space="preserve">Relocate the underground portion of North Ave - Linden "T" 138 kV circuit to Bayway, convert it to 345 kV, and any associated substation upgrades (B2436.60) </t>
  </si>
  <si>
    <t xml:space="preserve">New Linden 345/230 kV transformer and any associated substation upgrades (B2437.30) </t>
  </si>
  <si>
    <t>Convert the Bayway - Linden "Z" 138 kV circuit to 345 kV and any associated substation upgrades (B2436.83)</t>
  </si>
  <si>
    <t xml:space="preserve">Convert the Bayway - Linden "M" 138 kV circuit to 345 kV and any associated substation upgrades (B2436.85) </t>
  </si>
  <si>
    <t>Attachment 7 - Transmission Enhancement Charges Worksheet (TEC) - December 31, 2017</t>
  </si>
  <si>
    <t>Current Year - 2017</t>
  </si>
  <si>
    <t>Estimated Transmission Enhancement Charges (After True -Up) - 2017</t>
  </si>
  <si>
    <t>2014 End of Year</t>
  </si>
  <si>
    <t>2015 End of Year</t>
  </si>
  <si>
    <t xml:space="preserve">Convert the Marion - Bayonne "L" 138 kV circuit to 345 kV and any associated substation upgrades </t>
  </si>
  <si>
    <t xml:space="preserve">Convert the Marion - Bayonne "C" 138 kV circuit to 345 kV and any associated substation upgrades </t>
  </si>
  <si>
    <t xml:space="preserve">Construct a new Bayway - Bayonne 345 kV circuit and any associated substation upgrades </t>
  </si>
  <si>
    <t>2016</t>
  </si>
  <si>
    <t xml:space="preserve">Relocate Farragut - Hudson "B" and "C" 345 kV circuits to Marion 345 kV and any associated substation upgrades </t>
  </si>
  <si>
    <t xml:space="preserve">New Bergen 345/230 kV transformer and any associated substation upgrades </t>
  </si>
  <si>
    <t xml:space="preserve">New Bergen 345/138 kV transformer #1 and any associated substation upgrades </t>
  </si>
  <si>
    <t>b2436.10-b2437.33</t>
  </si>
  <si>
    <t>Bergen Linden Corridor (BLC) (CWIP)</t>
  </si>
  <si>
    <t>b1304.5-b1304.21</t>
  </si>
  <si>
    <t xml:space="preserve">Build new 500 kV transmission facilities from Pennsylvania - New Jersey border at Bushkill to Roseland (500kV and above elements of the project) </t>
  </si>
  <si>
    <t xml:space="preserve">Build new 500 kV transmission facilities from Pennsylvania - New Jersey border at Bushkill to Roseland (Below 500 kV elements of the project) </t>
  </si>
  <si>
    <t>Susquehanna Roseland Breakers</t>
  </si>
  <si>
    <t xml:space="preserve">Relocate the underground portion of North Ave - Linden "T" 138 kV circuit to Bayway, convert it to 345 kV, and any associated substation upgrades </t>
  </si>
  <si>
    <t xml:space="preserve">Relocate the overhead portion of Linden - North Ave "T" 138 kV circuit to Bayway, convert it to 345 kV, and any associated substation upgrades </t>
  </si>
  <si>
    <t>North Central Reliability (West Orange Conversion )</t>
  </si>
  <si>
    <t xml:space="preserve">Northeast Grid Reliability Project </t>
  </si>
  <si>
    <t>Northeast Grid Reliability Project</t>
  </si>
  <si>
    <t xml:space="preserve">New Linden 345/230 kV transformer and any associated substation upgrades </t>
  </si>
  <si>
    <t xml:space="preserve">New Bayway 345/138 kV transformer #2 and any associated substation upgrades </t>
  </si>
  <si>
    <t xml:space="preserve">New Bayway 345/138 kV transformer #1 and any associated substation upgrades </t>
  </si>
  <si>
    <t xml:space="preserve">Convert the Bayway - Linden "M" 138 kV circuit to 345 kV and any associated substation upgrades </t>
  </si>
  <si>
    <t xml:space="preserve">Burlington - Camden 230kV Conversion </t>
  </si>
  <si>
    <t>Page 1 of 12</t>
  </si>
  <si>
    <t>Page 2 of 12</t>
  </si>
  <si>
    <t>Page 3 of 12</t>
  </si>
  <si>
    <t>Page 4 of 12</t>
  </si>
  <si>
    <t>Page 5 of 12</t>
  </si>
  <si>
    <t>Page 6 of 12</t>
  </si>
  <si>
    <t>Page 7 of 12</t>
  </si>
  <si>
    <t>Page 8 of 12</t>
  </si>
  <si>
    <t>Page 9 of 12</t>
  </si>
  <si>
    <t>Page 11 of 12</t>
  </si>
  <si>
    <t>Page 10 of 12</t>
  </si>
  <si>
    <t>Page 11 of 21</t>
  </si>
  <si>
    <t>Page 12 of 21</t>
  </si>
  <si>
    <t>Page 13 of 21</t>
  </si>
  <si>
    <t>Page 14 of 21</t>
  </si>
  <si>
    <t>Page 15 of 21</t>
  </si>
  <si>
    <t>Page 16 of 21</t>
  </si>
  <si>
    <t>Page 17 of 21</t>
  </si>
  <si>
    <t>Page 18 of 21</t>
  </si>
  <si>
    <t>Page 19 of 21</t>
  </si>
  <si>
    <t>Page 20 of 21</t>
  </si>
  <si>
    <t>Page 21 of 21</t>
  </si>
  <si>
    <t>Page 10 of 21</t>
  </si>
  <si>
    <t>Page 9 of 21</t>
  </si>
  <si>
    <t>Page 7 of 21</t>
  </si>
  <si>
    <t>Page 6 of 21</t>
  </si>
  <si>
    <t>Page 8 of 21</t>
  </si>
  <si>
    <t>Estimated/Actual Project Cost  (thru 2017) *</t>
  </si>
  <si>
    <t>Anticipated/Actual In-Service Date *</t>
  </si>
  <si>
    <t>12 Months Ending December 31, 2017</t>
  </si>
  <si>
    <t>Relocate the Hudson 2 generation to inject into the 345 kV at Marion and any associated upgrades (B2436.91)  (CWIP)</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</si>
</sst>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_(&quot;$&quot;* #,##0_);_(&quot;$&quot;* \(#,##0\);_(&quot;$&quot;* &quot;-&quot;??_);_(@_)"/>
    <numFmt numFmtId="167" formatCode="0.000%"/>
    <numFmt numFmtId="168" formatCode="0.00000"/>
    <numFmt numFmtId="169" formatCode="&quot;$&quot;#,##0.00"/>
    <numFmt numFmtId="170" formatCode="0.0%"/>
    <numFmt numFmtId="171" formatCode="_(* #,##0.0000_);_(* \(#,##0.0000\);_(* &quot;-&quot;??_);_(@_)"/>
    <numFmt numFmtId="172" formatCode="0.0000%"/>
    <numFmt numFmtId="173" formatCode="0.00000%"/>
    <numFmt numFmtId="174" formatCode="&quot;$&quot;#,##0"/>
    <numFmt numFmtId="175" formatCode="_(* #,##0.00000_);_(* \(#,##0.00000\);_(* &quot;-&quot;??_);_(@_)"/>
    <numFmt numFmtId="176" formatCode="_(* #,##0.00000_);_(* \(#,##0.00000\);_(* &quot;-&quot;?????_);_(@_)"/>
    <numFmt numFmtId="177" formatCode="_([$€-2]* #,##0.00_);_([$€-2]* \(#,##0.00\);_([$€-2]* &quot;-&quot;??_)"/>
    <numFmt numFmtId="178" formatCode="#,##0.0"/>
    <numFmt numFmtId="179" formatCode="0_);\(0\)"/>
    <numFmt numFmtId="180" formatCode="_(* #,##0.000_);_(* \(#,##0.000\);_(* &quot;-&quot;??_);_(@_)"/>
    <numFmt numFmtId="181" formatCode="mmmm\ d\,\ yyyy"/>
    <numFmt numFmtId="182" formatCode="mm/dd/yy"/>
    <numFmt numFmtId="183" formatCode="0.00_)"/>
    <numFmt numFmtId="184" formatCode="0.000000%;[Red]\-0.000000%"/>
    <numFmt numFmtId="185" formatCode="[$-409]mmm\-yy;@"/>
  </numFmts>
  <fonts count="12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12"/>
      <name val="Arial"/>
      <family val="2"/>
    </font>
    <font>
      <sz val="12"/>
      <color indexed="12"/>
      <name val="Arial"/>
      <family val="2"/>
    </font>
    <font>
      <b/>
      <sz val="12"/>
      <color indexed="10"/>
      <name val="Arial"/>
      <family val="2"/>
    </font>
    <font>
      <sz val="12"/>
      <color indexed="10"/>
      <name val="Arial"/>
      <family val="2"/>
    </font>
    <font>
      <b/>
      <sz val="12"/>
      <name val="Arial"/>
      <family val="2"/>
    </font>
    <font>
      <b/>
      <sz val="10"/>
      <color indexed="10"/>
      <name val="Arial"/>
      <family val="2"/>
    </font>
    <font>
      <sz val="10"/>
      <name val="Arial"/>
      <family val="2"/>
    </font>
    <font>
      <sz val="12"/>
      <name val="Arial MT"/>
    </font>
    <font>
      <b/>
      <sz val="14"/>
      <name val="Arial"/>
      <family val="2"/>
    </font>
    <font>
      <sz val="14"/>
      <name val="Arial"/>
      <family val="2"/>
    </font>
    <font>
      <sz val="12"/>
      <name val="Arial Narrow"/>
      <family val="2"/>
    </font>
    <font>
      <b/>
      <i/>
      <sz val="12"/>
      <name val="Arial"/>
      <family val="2"/>
    </font>
    <font>
      <sz val="11"/>
      <name val="Arial"/>
      <family val="2"/>
    </font>
    <font>
      <b/>
      <sz val="16"/>
      <color indexed="10"/>
      <name val="Arial"/>
      <family val="2"/>
    </font>
    <font>
      <sz val="9"/>
      <name val="Arial"/>
      <family val="2"/>
    </font>
    <font>
      <sz val="10"/>
      <name val="Arial"/>
      <family val="2"/>
    </font>
    <font>
      <b/>
      <sz val="16"/>
      <name val="Arial"/>
      <family val="2"/>
    </font>
    <font>
      <sz val="10"/>
      <name val="MS Sans Serif"/>
      <family val="2"/>
    </font>
    <font>
      <b/>
      <sz val="10"/>
      <name val="MS Sans Serif"/>
      <family val="2"/>
    </font>
    <font>
      <sz val="16"/>
      <name val="Arial"/>
      <family val="2"/>
    </font>
    <font>
      <b/>
      <sz val="16"/>
      <color indexed="13"/>
      <name val="Arial"/>
      <family val="2"/>
    </font>
    <font>
      <sz val="8"/>
      <name val="Arial"/>
      <family val="2"/>
    </font>
    <font>
      <sz val="16"/>
      <color indexed="12"/>
      <name val="Arial"/>
      <family val="2"/>
    </font>
    <font>
      <sz val="16"/>
      <color indexed="13"/>
      <name val="Arial"/>
      <family val="2"/>
    </font>
    <font>
      <b/>
      <i/>
      <sz val="16"/>
      <color indexed="14"/>
      <name val="Arial"/>
      <family val="2"/>
    </font>
    <font>
      <b/>
      <u/>
      <sz val="16"/>
      <name val="Arial"/>
      <family val="2"/>
    </font>
    <font>
      <sz val="16"/>
      <color indexed="10"/>
      <name val="Arial"/>
      <family val="2"/>
    </font>
    <font>
      <sz val="16"/>
      <color indexed="43"/>
      <name val="Arial"/>
      <family val="2"/>
    </font>
    <font>
      <sz val="12"/>
      <name val="Arial"/>
      <family val="2"/>
    </font>
    <font>
      <b/>
      <u/>
      <sz val="12"/>
      <name val="Arial"/>
      <family val="2"/>
    </font>
    <font>
      <b/>
      <sz val="12"/>
      <color indexed="14"/>
      <name val="Arial"/>
      <family val="2"/>
    </font>
    <font>
      <i/>
      <u/>
      <sz val="12"/>
      <name val="Arial"/>
      <family val="2"/>
    </font>
    <font>
      <u/>
      <sz val="8"/>
      <name val="Arial"/>
      <family val="2"/>
    </font>
    <font>
      <u/>
      <vertAlign val="subscript"/>
      <sz val="12"/>
      <name val="Arial"/>
      <family val="2"/>
    </font>
    <font>
      <u/>
      <sz val="12"/>
      <name val="Arial"/>
      <family val="2"/>
    </font>
    <font>
      <u/>
      <sz val="10"/>
      <name val="Arial"/>
      <family val="2"/>
    </font>
    <font>
      <u/>
      <vertAlign val="superscript"/>
      <sz val="11"/>
      <name val="Arial"/>
      <family val="2"/>
    </font>
    <font>
      <vertAlign val="superscript"/>
      <sz val="11"/>
      <name val="Arial"/>
      <family val="2"/>
    </font>
    <font>
      <b/>
      <sz val="12"/>
      <name val="Arial"/>
      <family val="2"/>
    </font>
    <font>
      <b/>
      <i/>
      <sz val="14"/>
      <name val="Arial"/>
      <family val="2"/>
    </font>
    <font>
      <b/>
      <sz val="12"/>
      <color indexed="13"/>
      <name val="Arial"/>
      <family val="2"/>
    </font>
    <font>
      <b/>
      <i/>
      <sz val="12"/>
      <name val="Arial"/>
      <family val="2"/>
    </font>
    <font>
      <b/>
      <i/>
      <sz val="12"/>
      <color indexed="10"/>
      <name val="Arial"/>
      <family val="2"/>
    </font>
    <font>
      <sz val="14"/>
      <color indexed="10"/>
      <name val="Arial"/>
      <family val="2"/>
    </font>
    <font>
      <sz val="22"/>
      <color indexed="8"/>
      <name val="Tahoma"/>
      <family val="2"/>
    </font>
    <font>
      <sz val="10"/>
      <name val="Courier"/>
      <family val="3"/>
    </font>
    <font>
      <sz val="10"/>
      <name val="Arial"/>
      <family val="2"/>
    </font>
    <font>
      <u/>
      <sz val="12"/>
      <color indexed="10"/>
      <name val="Arial"/>
      <family val="2"/>
    </font>
    <font>
      <b/>
      <u/>
      <sz val="12"/>
      <color indexed="10"/>
      <name val="Arial"/>
      <family val="2"/>
    </font>
    <font>
      <b/>
      <u/>
      <sz val="10"/>
      <color indexed="10"/>
      <name val="Arial"/>
      <family val="2"/>
    </font>
    <font>
      <sz val="11"/>
      <color indexed="8"/>
      <name val="Calibri"/>
      <family val="2"/>
    </font>
    <font>
      <u val="singleAccounting"/>
      <sz val="12"/>
      <name val="Arial"/>
      <family val="2"/>
    </font>
    <font>
      <b/>
      <sz val="14"/>
      <color rgb="FFFF0000"/>
      <name val="Arial Narrow"/>
      <family val="2"/>
    </font>
    <font>
      <b/>
      <sz val="14"/>
      <color rgb="FFFF0000"/>
      <name val="Cambria"/>
      <family val="1"/>
    </font>
    <font>
      <sz val="10"/>
      <name val="Arial"/>
      <family val="2"/>
    </font>
    <font>
      <sz val="12"/>
      <color rgb="FFFF0000"/>
      <name val="Arial"/>
      <family val="2"/>
    </font>
    <font>
      <sz val="20"/>
      <name val="Arial"/>
      <family val="2"/>
    </font>
    <font>
      <i/>
      <sz val="12"/>
      <name val="Arial"/>
      <family val="2"/>
    </font>
    <font>
      <sz val="11"/>
      <color theme="1"/>
      <name val="Arial"/>
      <family val="2"/>
    </font>
    <font>
      <b/>
      <sz val="9"/>
      <name val="Arial"/>
      <family val="2"/>
    </font>
    <font>
      <sz val="16"/>
      <color rgb="FFFF0000"/>
      <name val="Arial"/>
      <family val="2"/>
    </font>
    <font>
      <sz val="10"/>
      <color rgb="FFFF0000"/>
      <name val="Arial"/>
      <family val="2"/>
    </font>
    <font>
      <sz val="14"/>
      <color rgb="FFFF0000"/>
      <name val="Arial"/>
      <family val="2"/>
    </font>
    <font>
      <b/>
      <u/>
      <sz val="20"/>
      <color indexed="10"/>
      <name val="Arial"/>
      <family val="2"/>
    </font>
    <font>
      <b/>
      <sz val="20"/>
      <color rgb="FFFF0000"/>
      <name val="Arial Narrow"/>
      <family val="2"/>
    </font>
    <font>
      <sz val="24"/>
      <name val="Arial"/>
      <family val="2"/>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sz val="11"/>
      <color indexed="63"/>
      <name val="Calibri"/>
      <family val="2"/>
    </font>
    <font>
      <sz val="10"/>
      <name val="Times New Roman"/>
      <family val="1"/>
    </font>
    <font>
      <i/>
      <sz val="11"/>
      <color indexed="23"/>
      <name val="Calibri"/>
      <family val="2"/>
    </font>
    <font>
      <sz val="11"/>
      <color indexed="17"/>
      <name val="Calibri"/>
      <family val="2"/>
    </font>
    <font>
      <b/>
      <sz val="15"/>
      <color indexed="62"/>
      <name val="Calibri"/>
      <family val="2"/>
    </font>
    <font>
      <b/>
      <sz val="15"/>
      <color indexed="56"/>
      <name val="Calibri"/>
      <family val="2"/>
    </font>
    <font>
      <b/>
      <sz val="13"/>
      <color indexed="62"/>
      <name val="Calibri"/>
      <family val="2"/>
    </font>
    <font>
      <b/>
      <sz val="13"/>
      <color indexed="56"/>
      <name val="Calibri"/>
      <family val="2"/>
    </font>
    <font>
      <b/>
      <sz val="11"/>
      <color indexed="62"/>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i/>
      <sz val="16"/>
      <name val="Helv"/>
    </font>
    <font>
      <b/>
      <sz val="11"/>
      <color indexed="63"/>
      <name val="Calibri"/>
      <family val="2"/>
    </font>
    <font>
      <sz val="10"/>
      <name val="Tms Rmn"/>
    </font>
    <font>
      <b/>
      <sz val="10"/>
      <color indexed="8"/>
      <name val="Arial"/>
      <family val="2"/>
    </font>
    <font>
      <sz val="10"/>
      <color indexed="8"/>
      <name val="Arial"/>
      <family val="2"/>
    </font>
    <font>
      <sz val="12"/>
      <color indexed="8"/>
      <name val="Arial"/>
      <family val="2"/>
    </font>
    <font>
      <b/>
      <sz val="10"/>
      <name val="Garamond"/>
      <family val="1"/>
    </font>
    <font>
      <sz val="8.25"/>
      <name val="Arial"/>
      <family val="2"/>
    </font>
    <font>
      <b/>
      <sz val="18"/>
      <color indexed="62"/>
      <name val="Cambria"/>
      <family val="2"/>
    </font>
    <font>
      <b/>
      <sz val="18"/>
      <color indexed="56"/>
      <name val="Cambria"/>
      <family val="2"/>
    </font>
    <font>
      <b/>
      <sz val="11"/>
      <color indexed="8"/>
      <name val="Calibri"/>
      <family val="2"/>
    </font>
    <font>
      <sz val="11"/>
      <color indexed="10"/>
      <name val="Calibri"/>
      <family val="2"/>
    </font>
    <font>
      <b/>
      <sz val="16"/>
      <color rgb="FFFF0000"/>
      <name val="Arial"/>
      <family val="2"/>
    </font>
    <font>
      <b/>
      <sz val="14"/>
      <color rgb="FFFF0000"/>
      <name val="Arial"/>
      <family val="2"/>
    </font>
    <font>
      <b/>
      <i/>
      <sz val="9"/>
      <name val="Arial"/>
      <family val="2"/>
    </font>
    <font>
      <b/>
      <i/>
      <sz val="10"/>
      <name val="Arial"/>
      <family val="2"/>
    </font>
  </fonts>
  <fills count="69">
    <fill>
      <patternFill patternType="none"/>
    </fill>
    <fill>
      <patternFill patternType="gray125"/>
    </fill>
    <fill>
      <patternFill patternType="mediumGray">
        <fgColor indexed="22"/>
      </patternFill>
    </fill>
    <fill>
      <patternFill patternType="solid">
        <fgColor indexed="26"/>
        <bgColor indexed="9"/>
      </patternFill>
    </fill>
    <fill>
      <patternFill patternType="solid">
        <fgColor indexed="22"/>
        <bgColor indexed="64"/>
      </patternFill>
    </fill>
    <fill>
      <patternFill patternType="solid">
        <fgColor indexed="8"/>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10"/>
        <bgColor indexed="64"/>
      </patternFill>
    </fill>
    <fill>
      <patternFill patternType="solid">
        <fgColor indexed="13"/>
        <bgColor indexed="64"/>
      </patternFill>
    </fill>
    <fill>
      <patternFill patternType="solid">
        <fgColor theme="7" tint="0.59999389629810485"/>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41"/>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31"/>
        <bgColor indexed="64"/>
      </patternFill>
    </fill>
  </fills>
  <borders count="75">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s>
  <cellStyleXfs count="439">
    <xf numFmtId="0" fontId="0" fillId="0" borderId="0"/>
    <xf numFmtId="0" fontId="59" fillId="0" borderId="0"/>
    <xf numFmtId="43"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0" fontId="10" fillId="0" borderId="1"/>
    <xf numFmtId="44" fontId="10" fillId="0" borderId="0" applyFont="0" applyFill="0" applyBorder="0" applyAlignment="0" applyProtection="0"/>
    <xf numFmtId="44" fontId="10" fillId="0" borderId="0" applyFont="0" applyFill="0" applyBorder="0" applyAlignment="0" applyProtection="0"/>
    <xf numFmtId="177" fontId="58" fillId="0" borderId="0" applyFont="0" applyFill="0" applyBorder="0" applyAlignment="0" applyProtection="0"/>
    <xf numFmtId="169" fontId="20" fillId="0" borderId="0" applyProtection="0"/>
    <xf numFmtId="9" fontId="10" fillId="0" borderId="0" applyFont="0" applyFill="0" applyBorder="0" applyAlignment="0" applyProtection="0"/>
    <xf numFmtId="9" fontId="10" fillId="0" borderId="0" applyFont="0" applyFill="0" applyBorder="0" applyAlignment="0" applyProtection="0"/>
    <xf numFmtId="0" fontId="30" fillId="0" borderId="0" applyNumberFormat="0" applyFont="0" applyFill="0" applyBorder="0" applyAlignment="0" applyProtection="0">
      <alignment horizontal="left"/>
    </xf>
    <xf numFmtId="15" fontId="30" fillId="0" borderId="0" applyFont="0" applyFill="0" applyBorder="0" applyAlignment="0" applyProtection="0"/>
    <xf numFmtId="4" fontId="30" fillId="0" borderId="0" applyFont="0" applyFill="0" applyBorder="0" applyAlignment="0" applyProtection="0"/>
    <xf numFmtId="0" fontId="31" fillId="0" borderId="2">
      <alignment horizontal="center"/>
    </xf>
    <xf numFmtId="3" fontId="30" fillId="0" borderId="0" applyFont="0" applyFill="0" applyBorder="0" applyAlignment="0" applyProtection="0"/>
    <xf numFmtId="0" fontId="30" fillId="2" borderId="0" applyNumberFormat="0" applyFont="0" applyBorder="0" applyAlignment="0" applyProtection="0"/>
    <xf numFmtId="0" fontId="21" fillId="3" borderId="0"/>
    <xf numFmtId="0" fontId="10" fillId="4" borderId="1" applyNumberFormat="0" applyFont="0" applyAlignment="0"/>
    <xf numFmtId="44" fontId="63"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63" fillId="0" borderId="0" applyFont="0" applyFill="0" applyBorder="0" applyAlignment="0" applyProtection="0"/>
    <xf numFmtId="0" fontId="67" fillId="0" borderId="0"/>
    <xf numFmtId="43" fontId="10" fillId="0" borderId="0" applyFont="0" applyFill="0" applyBorder="0" applyAlignment="0" applyProtection="0"/>
    <xf numFmtId="43" fontId="63"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0" fontId="71" fillId="0" borderId="0"/>
    <xf numFmtId="9" fontId="8" fillId="0" borderId="0" applyFont="0" applyFill="0" applyBorder="0" applyAlignment="0" applyProtection="0"/>
    <xf numFmtId="43" fontId="8" fillId="0" borderId="0" applyFont="0" applyFill="0" applyBorder="0" applyAlignment="0" applyProtection="0"/>
    <xf numFmtId="0" fontId="7" fillId="0" borderId="0"/>
    <xf numFmtId="43" fontId="7" fillId="0" borderId="0" applyFont="0" applyFill="0" applyBorder="0" applyAlignment="0" applyProtection="0"/>
    <xf numFmtId="0" fontId="10" fillId="0" borderId="0"/>
    <xf numFmtId="41"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6" fillId="0" borderId="0"/>
    <xf numFmtId="43" fontId="63" fillId="0" borderId="0" applyFont="0" applyFill="0" applyBorder="0" applyAlignment="0" applyProtection="0"/>
    <xf numFmtId="43" fontId="6"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3" fillId="43" borderId="0" applyNumberFormat="0" applyBorder="0" applyAlignment="0" applyProtection="0"/>
    <xf numFmtId="0" fontId="63" fillId="44" borderId="0" applyNumberFormat="0" applyBorder="0" applyAlignment="0" applyProtection="0"/>
    <xf numFmtId="0" fontId="6" fillId="20" borderId="0" applyNumberFormat="0" applyBorder="0" applyAlignment="0" applyProtection="0"/>
    <xf numFmtId="0" fontId="63" fillId="44" borderId="0" applyNumberFormat="0" applyBorder="0" applyAlignment="0" applyProtection="0"/>
    <xf numFmtId="0" fontId="63" fillId="44" borderId="0" applyNumberFormat="0" applyBorder="0" applyAlignment="0" applyProtection="0"/>
    <xf numFmtId="0" fontId="6" fillId="20"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5" borderId="0" applyNumberFormat="0" applyBorder="0" applyAlignment="0" applyProtection="0"/>
    <xf numFmtId="0" fontId="63" fillId="46" borderId="0" applyNumberFormat="0" applyBorder="0" applyAlignment="0" applyProtection="0"/>
    <xf numFmtId="0" fontId="6" fillId="24" borderId="0" applyNumberFormat="0" applyBorder="0" applyAlignment="0" applyProtection="0"/>
    <xf numFmtId="0" fontId="63" fillId="46" borderId="0" applyNumberFormat="0" applyBorder="0" applyAlignment="0" applyProtection="0"/>
    <xf numFmtId="0" fontId="63" fillId="46" borderId="0" applyNumberFormat="0" applyBorder="0" applyAlignment="0" applyProtection="0"/>
    <xf numFmtId="0" fontId="6" fillId="24"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47" borderId="0" applyNumberFormat="0" applyBorder="0" applyAlignment="0" applyProtection="0"/>
    <xf numFmtId="0" fontId="63" fillId="48" borderId="0" applyNumberFormat="0" applyBorder="0" applyAlignment="0" applyProtection="0"/>
    <xf numFmtId="0" fontId="6" fillId="28" borderId="0" applyNumberFormat="0" applyBorder="0" applyAlignment="0" applyProtection="0"/>
    <xf numFmtId="0" fontId="63" fillId="48" borderId="0" applyNumberFormat="0" applyBorder="0" applyAlignment="0" applyProtection="0"/>
    <xf numFmtId="0" fontId="63" fillId="48" borderId="0" applyNumberFormat="0" applyBorder="0" applyAlignment="0" applyProtection="0"/>
    <xf numFmtId="0" fontId="6" fillId="28" borderId="0" applyNumberFormat="0" applyBorder="0" applyAlignment="0" applyProtection="0"/>
    <xf numFmtId="0" fontId="63" fillId="47" borderId="0" applyNumberFormat="0" applyBorder="0" applyAlignment="0" applyProtection="0"/>
    <xf numFmtId="0" fontId="63" fillId="47" borderId="0" applyNumberFormat="0" applyBorder="0" applyAlignment="0" applyProtection="0"/>
    <xf numFmtId="0" fontId="63" fillId="43" borderId="0" applyNumberFormat="0" applyBorder="0" applyAlignment="0" applyProtection="0"/>
    <xf numFmtId="0" fontId="63" fillId="49" borderId="0" applyNumberFormat="0" applyBorder="0" applyAlignment="0" applyProtection="0"/>
    <xf numFmtId="0" fontId="6" fillId="32" borderId="0" applyNumberFormat="0" applyBorder="0" applyAlignment="0" applyProtection="0"/>
    <xf numFmtId="0" fontId="63" fillId="49" borderId="0" applyNumberFormat="0" applyBorder="0" applyAlignment="0" applyProtection="0"/>
    <xf numFmtId="0" fontId="63" fillId="49" borderId="0" applyNumberFormat="0" applyBorder="0" applyAlignment="0" applyProtection="0"/>
    <xf numFmtId="0" fontId="6" fillId="32"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50" borderId="0" applyNumberFormat="0" applyBorder="0" applyAlignment="0" applyProtection="0"/>
    <xf numFmtId="0" fontId="63" fillId="51" borderId="0" applyNumberFormat="0" applyBorder="0" applyAlignment="0" applyProtection="0"/>
    <xf numFmtId="0" fontId="6" fillId="36" borderId="0" applyNumberFormat="0" applyBorder="0" applyAlignment="0" applyProtection="0"/>
    <xf numFmtId="0" fontId="63" fillId="51" borderId="0" applyNumberFormat="0" applyBorder="0" applyAlignment="0" applyProtection="0"/>
    <xf numFmtId="0" fontId="63" fillId="51" borderId="0" applyNumberFormat="0" applyBorder="0" applyAlignment="0" applyProtection="0"/>
    <xf numFmtId="0" fontId="6" fillId="36" borderId="0" applyNumberFormat="0" applyBorder="0" applyAlignment="0" applyProtection="0"/>
    <xf numFmtId="0" fontId="63" fillId="50" borderId="0" applyNumberFormat="0" applyBorder="0" applyAlignment="0" applyProtection="0"/>
    <xf numFmtId="0" fontId="63" fillId="50" borderId="0" applyNumberFormat="0" applyBorder="0" applyAlignment="0" applyProtection="0"/>
    <xf numFmtId="0" fontId="63" fillId="45"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3" fillId="45" borderId="0" applyNumberFormat="0" applyBorder="0" applyAlignment="0" applyProtection="0"/>
    <xf numFmtId="0" fontId="63" fillId="52" borderId="0" applyNumberFormat="0" applyBorder="0" applyAlignment="0" applyProtection="0"/>
    <xf numFmtId="0" fontId="63" fillId="53" borderId="0" applyNumberFormat="0" applyBorder="0" applyAlignment="0" applyProtection="0"/>
    <xf numFmtId="0" fontId="6" fillId="21" borderId="0" applyNumberFormat="0" applyBorder="0" applyAlignment="0" applyProtection="0"/>
    <xf numFmtId="0" fontId="63" fillId="53" borderId="0" applyNumberFormat="0" applyBorder="0" applyAlignment="0" applyProtection="0"/>
    <xf numFmtId="0" fontId="63" fillId="53" borderId="0" applyNumberFormat="0" applyBorder="0" applyAlignment="0" applyProtection="0"/>
    <xf numFmtId="0" fontId="6" fillId="21" borderId="0" applyNumberFormat="0" applyBorder="0" applyAlignment="0" applyProtection="0"/>
    <xf numFmtId="0" fontId="63" fillId="52" borderId="0" applyNumberFormat="0" applyBorder="0" applyAlignment="0" applyProtection="0"/>
    <xf numFmtId="0" fontId="63" fillId="52" borderId="0" applyNumberFormat="0" applyBorder="0" applyAlignment="0" applyProtection="0"/>
    <xf numFmtId="0" fontId="63" fillId="54"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3" fillId="54" borderId="0" applyNumberFormat="0" applyBorder="0" applyAlignment="0" applyProtection="0"/>
    <xf numFmtId="0" fontId="63" fillId="55" borderId="0" applyNumberFormat="0" applyBorder="0" applyAlignment="0" applyProtection="0"/>
    <xf numFmtId="0" fontId="63" fillId="56" borderId="0" applyNumberFormat="0" applyBorder="0" applyAlignment="0" applyProtection="0"/>
    <xf numFmtId="0" fontId="6" fillId="29" borderId="0" applyNumberFormat="0" applyBorder="0" applyAlignment="0" applyProtection="0"/>
    <xf numFmtId="0" fontId="63" fillId="56" borderId="0" applyNumberFormat="0" applyBorder="0" applyAlignment="0" applyProtection="0"/>
    <xf numFmtId="0" fontId="63" fillId="56" borderId="0" applyNumberFormat="0" applyBorder="0" applyAlignment="0" applyProtection="0"/>
    <xf numFmtId="0" fontId="6" fillId="29" borderId="0" applyNumberFormat="0" applyBorder="0" applyAlignment="0" applyProtection="0"/>
    <xf numFmtId="0" fontId="63" fillId="55" borderId="0" applyNumberFormat="0" applyBorder="0" applyAlignment="0" applyProtection="0"/>
    <xf numFmtId="0" fontId="63" fillId="55" borderId="0" applyNumberFormat="0" applyBorder="0" applyAlignment="0" applyProtection="0"/>
    <xf numFmtId="0" fontId="63" fillId="52" borderId="0" applyNumberFormat="0" applyBorder="0" applyAlignment="0" applyProtection="0"/>
    <xf numFmtId="0" fontId="63" fillId="49" borderId="0" applyNumberFormat="0" applyBorder="0" applyAlignment="0" applyProtection="0"/>
    <xf numFmtId="0" fontId="6" fillId="33" borderId="0" applyNumberFormat="0" applyBorder="0" applyAlignment="0" applyProtection="0"/>
    <xf numFmtId="0" fontId="63" fillId="49" borderId="0" applyNumberFormat="0" applyBorder="0" applyAlignment="0" applyProtection="0"/>
    <xf numFmtId="0" fontId="63" fillId="49" borderId="0" applyNumberFormat="0" applyBorder="0" applyAlignment="0" applyProtection="0"/>
    <xf numFmtId="0" fontId="6" fillId="33" borderId="0" applyNumberFormat="0" applyBorder="0" applyAlignment="0" applyProtection="0"/>
    <xf numFmtId="0" fontId="63" fillId="52" borderId="0" applyNumberFormat="0" applyBorder="0" applyAlignment="0" applyProtection="0"/>
    <xf numFmtId="0" fontId="63" fillId="52" borderId="0" applyNumberFormat="0" applyBorder="0" applyAlignment="0" applyProtection="0"/>
    <xf numFmtId="0" fontId="63" fillId="53"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3" fillId="53" borderId="0" applyNumberFormat="0" applyBorder="0" applyAlignment="0" applyProtection="0"/>
    <xf numFmtId="0" fontId="63" fillId="45" borderId="0" applyNumberFormat="0" applyBorder="0" applyAlignment="0" applyProtection="0"/>
    <xf numFmtId="0" fontId="63" fillId="57" borderId="0" applyNumberFormat="0" applyBorder="0" applyAlignment="0" applyProtection="0"/>
    <xf numFmtId="0" fontId="6" fillId="41" borderId="0" applyNumberFormat="0" applyBorder="0" applyAlignment="0" applyProtection="0"/>
    <xf numFmtId="0" fontId="63" fillId="57" borderId="0" applyNumberFormat="0" applyBorder="0" applyAlignment="0" applyProtection="0"/>
    <xf numFmtId="0" fontId="63" fillId="57" borderId="0" applyNumberFormat="0" applyBorder="0" applyAlignment="0" applyProtection="0"/>
    <xf numFmtId="0" fontId="6" fillId="41"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91" fillId="58" borderId="0" applyNumberFormat="0" applyBorder="0" applyAlignment="0" applyProtection="0"/>
    <xf numFmtId="0" fontId="91" fillId="59" borderId="0" applyNumberFormat="0" applyBorder="0" applyAlignment="0" applyProtection="0"/>
    <xf numFmtId="0" fontId="90" fillId="22" borderId="0" applyNumberFormat="0" applyBorder="0" applyAlignment="0" applyProtection="0"/>
    <xf numFmtId="0" fontId="91" fillId="58" borderId="0" applyNumberFormat="0" applyBorder="0" applyAlignment="0" applyProtection="0"/>
    <xf numFmtId="0" fontId="91" fillId="54" borderId="0" applyNumberFormat="0" applyBorder="0" applyAlignment="0" applyProtection="0"/>
    <xf numFmtId="0" fontId="90" fillId="26" borderId="0" applyNumberFormat="0" applyBorder="0" applyAlignment="0" applyProtection="0"/>
    <xf numFmtId="0" fontId="91" fillId="54" borderId="0" applyNumberFormat="0" applyBorder="0" applyAlignment="0" applyProtection="0"/>
    <xf numFmtId="0" fontId="91" fillId="55" borderId="0" applyNumberFormat="0" applyBorder="0" applyAlignment="0" applyProtection="0"/>
    <xf numFmtId="0" fontId="91" fillId="56" borderId="0" applyNumberFormat="0" applyBorder="0" applyAlignment="0" applyProtection="0"/>
    <xf numFmtId="0" fontId="90" fillId="30" borderId="0" applyNumberFormat="0" applyBorder="0" applyAlignment="0" applyProtection="0"/>
    <xf numFmtId="0" fontId="91" fillId="55" borderId="0" applyNumberFormat="0" applyBorder="0" applyAlignment="0" applyProtection="0"/>
    <xf numFmtId="0" fontId="91" fillId="52" borderId="0" applyNumberFormat="0" applyBorder="0" applyAlignment="0" applyProtection="0"/>
    <xf numFmtId="0" fontId="91" fillId="60" borderId="0" applyNumberFormat="0" applyBorder="0" applyAlignment="0" applyProtection="0"/>
    <xf numFmtId="0" fontId="90" fillId="34" borderId="0" applyNumberFormat="0" applyBorder="0" applyAlignment="0" applyProtection="0"/>
    <xf numFmtId="0" fontId="91" fillId="52" borderId="0" applyNumberFormat="0" applyBorder="0" applyAlignment="0" applyProtection="0"/>
    <xf numFmtId="0" fontId="91" fillId="58" borderId="0" applyNumberFormat="0" applyBorder="0" applyAlignment="0" applyProtection="0"/>
    <xf numFmtId="0" fontId="90" fillId="38" borderId="0" applyNumberFormat="0" applyBorder="0" applyAlignment="0" applyProtection="0"/>
    <xf numFmtId="0" fontId="91" fillId="58" borderId="0" applyNumberFormat="0" applyBorder="0" applyAlignment="0" applyProtection="0"/>
    <xf numFmtId="0" fontId="91" fillId="45" borderId="0" applyNumberFormat="0" applyBorder="0" applyAlignment="0" applyProtection="0"/>
    <xf numFmtId="0" fontId="91" fillId="61" borderId="0" applyNumberFormat="0" applyBorder="0" applyAlignment="0" applyProtection="0"/>
    <xf numFmtId="0" fontId="90" fillId="42" borderId="0" applyNumberFormat="0" applyBorder="0" applyAlignment="0" applyProtection="0"/>
    <xf numFmtId="0" fontId="91" fillId="45" borderId="0" applyNumberFormat="0" applyBorder="0" applyAlignment="0" applyProtection="0"/>
    <xf numFmtId="0" fontId="91" fillId="58" borderId="0" applyNumberFormat="0" applyBorder="0" applyAlignment="0" applyProtection="0"/>
    <xf numFmtId="0" fontId="91" fillId="62" borderId="0" applyNumberFormat="0" applyBorder="0" applyAlignment="0" applyProtection="0"/>
    <xf numFmtId="0" fontId="90" fillId="19" borderId="0" applyNumberFormat="0" applyBorder="0" applyAlignment="0" applyProtection="0"/>
    <xf numFmtId="0" fontId="91" fillId="58" borderId="0" applyNumberFormat="0" applyBorder="0" applyAlignment="0" applyProtection="0"/>
    <xf numFmtId="0" fontId="91" fillId="63" borderId="0" applyNumberFormat="0" applyBorder="0" applyAlignment="0" applyProtection="0"/>
    <xf numFmtId="0" fontId="90" fillId="23" borderId="0" applyNumberFormat="0" applyBorder="0" applyAlignment="0" applyProtection="0"/>
    <xf numFmtId="0" fontId="91" fillId="63" borderId="0" applyNumberFormat="0" applyBorder="0" applyAlignment="0" applyProtection="0"/>
    <xf numFmtId="0" fontId="91" fillId="64" borderId="0" applyNumberFormat="0" applyBorder="0" applyAlignment="0" applyProtection="0"/>
    <xf numFmtId="0" fontId="90" fillId="27" borderId="0" applyNumberFormat="0" applyBorder="0" applyAlignment="0" applyProtection="0"/>
    <xf numFmtId="0" fontId="91" fillId="64" borderId="0" applyNumberFormat="0" applyBorder="0" applyAlignment="0" applyProtection="0"/>
    <xf numFmtId="0" fontId="91" fillId="65" borderId="0" applyNumberFormat="0" applyBorder="0" applyAlignment="0" applyProtection="0"/>
    <xf numFmtId="0" fontId="91" fillId="60" borderId="0" applyNumberFormat="0" applyBorder="0" applyAlignment="0" applyProtection="0"/>
    <xf numFmtId="0" fontId="90" fillId="31" borderId="0" applyNumberFormat="0" applyBorder="0" applyAlignment="0" applyProtection="0"/>
    <xf numFmtId="0" fontId="91" fillId="65" borderId="0" applyNumberFormat="0" applyBorder="0" applyAlignment="0" applyProtection="0"/>
    <xf numFmtId="0" fontId="91" fillId="58" borderId="0" applyNumberFormat="0" applyBorder="0" applyAlignment="0" applyProtection="0"/>
    <xf numFmtId="0" fontId="90" fillId="35" borderId="0" applyNumberFormat="0" applyBorder="0" applyAlignment="0" applyProtection="0"/>
    <xf numFmtId="0" fontId="91" fillId="58" borderId="0" applyNumberFormat="0" applyBorder="0" applyAlignment="0" applyProtection="0"/>
    <xf numFmtId="0" fontId="91" fillId="66" borderId="0" applyNumberFormat="0" applyBorder="0" applyAlignment="0" applyProtection="0"/>
    <xf numFmtId="0" fontId="90" fillId="39" borderId="0" applyNumberFormat="0" applyBorder="0" applyAlignment="0" applyProtection="0"/>
    <xf numFmtId="0" fontId="91" fillId="66" borderId="0" applyNumberFormat="0" applyBorder="0" applyAlignment="0" applyProtection="0"/>
    <xf numFmtId="0" fontId="92" fillId="46" borderId="0" applyNumberFormat="0" applyBorder="0" applyAlignment="0" applyProtection="0"/>
    <xf numFmtId="0" fontId="82" fillId="14" borderId="0" applyNumberFormat="0" applyBorder="0" applyAlignment="0" applyProtection="0"/>
    <xf numFmtId="0" fontId="92" fillId="46" borderId="0" applyNumberFormat="0" applyBorder="0" applyAlignment="0" applyProtection="0"/>
    <xf numFmtId="0" fontId="93" fillId="43" borderId="52" applyNumberFormat="0" applyAlignment="0" applyProtection="0"/>
    <xf numFmtId="0" fontId="93" fillId="52" borderId="52" applyNumberFormat="0" applyAlignment="0" applyProtection="0"/>
    <xf numFmtId="0" fontId="85" fillId="16" borderId="47" applyNumberFormat="0" applyAlignment="0" applyProtection="0"/>
    <xf numFmtId="0" fontId="93" fillId="43" borderId="52" applyNumberFormat="0" applyAlignment="0" applyProtection="0"/>
    <xf numFmtId="0" fontId="94" fillId="67" borderId="53" applyNumberFormat="0" applyAlignment="0" applyProtection="0"/>
    <xf numFmtId="0" fontId="86" fillId="17" borderId="49" applyNumberFormat="0" applyAlignment="0" applyProtection="0"/>
    <xf numFmtId="0" fontId="94" fillId="67" borderId="53" applyNumberFormat="0" applyAlignment="0" applyProtection="0"/>
    <xf numFmtId="43"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0" fontId="10" fillId="0" borderId="0" applyFont="0" applyFill="0" applyBorder="0" applyAlignment="0" applyProtection="0"/>
    <xf numFmtId="43" fontId="6" fillId="0" borderId="0" applyFont="0" applyFill="0" applyBorder="0" applyAlignment="0" applyProtection="0"/>
    <xf numFmtId="43" fontId="63" fillId="0" borderId="0" applyFont="0" applyFill="0" applyBorder="0" applyAlignment="0" applyProtection="0"/>
    <xf numFmtId="43" fontId="6" fillId="0" borderId="0" applyFont="0" applyFill="0" applyBorder="0" applyAlignment="0" applyProtection="0"/>
    <xf numFmtId="40" fontId="10" fillId="0" borderId="0" applyFont="0" applyFill="0" applyBorder="0" applyAlignment="0" applyProtection="0"/>
    <xf numFmtId="43" fontId="10" fillId="0" borderId="0" applyFont="0" applyFill="0" applyBorder="0" applyAlignment="0" applyProtection="0"/>
    <xf numFmtId="40" fontId="10" fillId="0" borderId="0" applyFont="0" applyFill="0" applyBorder="0" applyAlignment="0" applyProtection="0"/>
    <xf numFmtId="43" fontId="63" fillId="0" borderId="0" applyFont="0" applyFill="0" applyBorder="0" applyAlignment="0" applyProtection="0"/>
    <xf numFmtId="43" fontId="6" fillId="0" borderId="0" applyFont="0" applyFill="0" applyBorder="0" applyAlignment="0" applyProtection="0"/>
    <xf numFmtId="40" fontId="10" fillId="0" borderId="0" applyFont="0" applyFill="0" applyBorder="0" applyAlignment="0" applyProtection="0"/>
    <xf numFmtId="43" fontId="10" fillId="0" borderId="0" applyFont="0" applyFill="0" applyBorder="0" applyAlignment="0" applyProtection="0"/>
    <xf numFmtId="43" fontId="95" fillId="0" borderId="0" applyFont="0" applyFill="0" applyBorder="0" applyAlignment="0" applyProtection="0"/>
    <xf numFmtId="43" fontId="10" fillId="0" borderId="0" applyFont="0" applyFill="0" applyBorder="0" applyAlignment="0" applyProtection="0"/>
    <xf numFmtId="43" fontId="95" fillId="0" borderId="0" applyFont="0" applyFill="0" applyBorder="0" applyAlignment="0" applyProtection="0"/>
    <xf numFmtId="43" fontId="9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63"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63"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 fontId="10" fillId="0" borderId="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6" fillId="0" borderId="0" applyFont="0" applyFill="0" applyBorder="0" applyAlignment="0" applyProtection="0"/>
    <xf numFmtId="44" fontId="63"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6" fillId="0" borderId="0" applyFont="0" applyFill="0" applyBorder="0" applyAlignment="0" applyProtection="0"/>
    <xf numFmtId="44" fontId="63" fillId="0" borderId="0" applyFont="0" applyFill="0" applyBorder="0" applyAlignment="0" applyProtection="0"/>
    <xf numFmtId="44" fontId="10" fillId="0" borderId="0" applyFont="0" applyFill="0" applyBorder="0" applyAlignment="0" applyProtection="0"/>
    <xf numFmtId="44" fontId="63" fillId="0" borderId="0" applyFont="0" applyFill="0" applyBorder="0" applyAlignment="0" applyProtection="0"/>
    <xf numFmtId="44" fontId="63" fillId="0" borderId="0" applyFont="0" applyFill="0" applyBorder="0" applyAlignment="0" applyProtection="0"/>
    <xf numFmtId="5" fontId="10" fillId="0" borderId="0" applyFill="0" applyBorder="0" applyAlignment="0" applyProtection="0"/>
    <xf numFmtId="181" fontId="10" fillId="0" borderId="0" applyFill="0" applyBorder="0" applyAlignment="0" applyProtection="0"/>
    <xf numFmtId="182" fontId="27" fillId="0" borderId="13">
      <alignment horizontal="center" vertical="center" wrapText="1"/>
    </xf>
    <xf numFmtId="0" fontId="97" fillId="0" borderId="0" applyNumberFormat="0" applyFill="0" applyBorder="0" applyAlignment="0" applyProtection="0"/>
    <xf numFmtId="0" fontId="88" fillId="0" borderId="0" applyNumberFormat="0" applyFill="0" applyBorder="0" applyAlignment="0" applyProtection="0"/>
    <xf numFmtId="0" fontId="97" fillId="0" borderId="0" applyNumberFormat="0" applyFill="0" applyBorder="0" applyAlignment="0" applyProtection="0"/>
    <xf numFmtId="2" fontId="10" fillId="0" borderId="0" applyFill="0" applyBorder="0" applyAlignment="0" applyProtection="0"/>
    <xf numFmtId="0" fontId="98" fillId="48" borderId="0" applyNumberFormat="0" applyBorder="0" applyAlignment="0" applyProtection="0"/>
    <xf numFmtId="0" fontId="81" fillId="13" borderId="0" applyNumberFormat="0" applyBorder="0" applyAlignment="0" applyProtection="0"/>
    <xf numFmtId="0" fontId="98" fillId="48" borderId="0" applyNumberFormat="0" applyBorder="0" applyAlignment="0" applyProtection="0"/>
    <xf numFmtId="0" fontId="72" fillId="4" borderId="13">
      <alignment horizontal="center" vertical="top" wrapText="1"/>
    </xf>
    <xf numFmtId="0" fontId="99" fillId="0" borderId="54" applyNumberFormat="0" applyFill="0" applyAlignment="0" applyProtection="0"/>
    <xf numFmtId="0" fontId="100" fillId="0" borderId="55" applyNumberFormat="0" applyFill="0" applyAlignment="0" applyProtection="0"/>
    <xf numFmtId="0" fontId="101" fillId="0" borderId="56" applyNumberFormat="0" applyFill="0" applyAlignment="0" applyProtection="0"/>
    <xf numFmtId="0" fontId="102" fillId="0" borderId="56" applyNumberFormat="0" applyFill="0" applyAlignment="0" applyProtection="0"/>
    <xf numFmtId="0" fontId="79" fillId="0" borderId="45" applyNumberFormat="0" applyFill="0" applyAlignment="0" applyProtection="0"/>
    <xf numFmtId="0" fontId="101" fillId="0" borderId="56" applyNumberFormat="0" applyFill="0" applyAlignment="0" applyProtection="0"/>
    <xf numFmtId="0" fontId="103" fillId="0" borderId="57" applyNumberFormat="0" applyFill="0" applyAlignment="0" applyProtection="0"/>
    <xf numFmtId="0" fontId="104" fillId="0" borderId="58" applyNumberFormat="0" applyFill="0" applyAlignment="0" applyProtection="0"/>
    <xf numFmtId="0" fontId="80" fillId="0" borderId="46" applyNumberFormat="0" applyFill="0" applyAlignment="0" applyProtection="0"/>
    <xf numFmtId="0" fontId="103" fillId="0" borderId="57" applyNumberFormat="0" applyFill="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alignment vertical="top"/>
      <protection locked="0"/>
    </xf>
    <xf numFmtId="0" fontId="106" fillId="45" borderId="52" applyNumberFormat="0" applyAlignment="0" applyProtection="0"/>
    <xf numFmtId="0" fontId="83" fillId="15" borderId="47" applyNumberFormat="0" applyAlignment="0" applyProtection="0"/>
    <xf numFmtId="0" fontId="106" fillId="45" borderId="52" applyNumberFormat="0" applyAlignment="0" applyProtection="0"/>
    <xf numFmtId="0" fontId="107" fillId="0" borderId="59" applyNumberFormat="0" applyFill="0" applyAlignment="0" applyProtection="0"/>
    <xf numFmtId="0" fontId="10" fillId="0" borderId="0" applyFont="0" applyFill="0" applyBorder="0" applyAlignment="0" applyProtection="0"/>
    <xf numFmtId="0" fontId="108" fillId="55" borderId="0" applyNumberFormat="0" applyBorder="0" applyAlignment="0" applyProtection="0"/>
    <xf numFmtId="183" fontId="109"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3" fillId="0" borderId="0"/>
    <xf numFmtId="0" fontId="6" fillId="0" borderId="0"/>
    <xf numFmtId="0" fontId="63" fillId="0" borderId="0"/>
    <xf numFmtId="0" fontId="63" fillId="0" borderId="0"/>
    <xf numFmtId="0" fontId="6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3" fillId="0" borderId="0"/>
    <xf numFmtId="0" fontId="63" fillId="0" borderId="0"/>
    <xf numFmtId="0" fontId="6" fillId="0" borderId="0"/>
    <xf numFmtId="0" fontId="6" fillId="0" borderId="0"/>
    <xf numFmtId="0" fontId="6" fillId="0" borderId="0"/>
    <xf numFmtId="0" fontId="10" fillId="0" borderId="0"/>
    <xf numFmtId="0" fontId="6" fillId="0" borderId="0"/>
    <xf numFmtId="0" fontId="13" fillId="0" borderId="0"/>
    <xf numFmtId="0" fontId="9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5" fontId="27" fillId="0" borderId="13">
      <alignment horizontal="right" vertical="center"/>
    </xf>
    <xf numFmtId="0" fontId="27" fillId="0" borderId="13">
      <alignment horizontal="left" vertical="center" wrapText="1"/>
    </xf>
    <xf numFmtId="1" fontId="72" fillId="4" borderId="13">
      <alignment horizontal="center" vertical="center" wrapText="1"/>
    </xf>
    <xf numFmtId="0" fontId="10" fillId="47" borderId="60" applyNumberFormat="0" applyFont="0" applyAlignment="0" applyProtection="0"/>
    <xf numFmtId="0" fontId="6" fillId="18" borderId="50" applyNumberFormat="0" applyFont="0" applyAlignment="0" applyProtection="0"/>
    <xf numFmtId="0" fontId="6" fillId="18" borderId="50" applyNumberFormat="0" applyFont="0" applyAlignment="0" applyProtection="0"/>
    <xf numFmtId="0" fontId="6" fillId="18" borderId="50" applyNumberFormat="0" applyFont="0" applyAlignment="0" applyProtection="0"/>
    <xf numFmtId="0" fontId="63" fillId="18" borderId="50" applyNumberFormat="0" applyFont="0" applyAlignment="0" applyProtection="0"/>
    <xf numFmtId="0" fontId="6" fillId="18" borderId="50" applyNumberFormat="0" applyFont="0" applyAlignment="0" applyProtection="0"/>
    <xf numFmtId="0" fontId="10" fillId="47" borderId="60" applyNumberFormat="0" applyFont="0" applyAlignment="0" applyProtection="0"/>
    <xf numFmtId="0" fontId="10" fillId="47" borderId="60" applyNumberFormat="0" applyFont="0" applyAlignment="0" applyProtection="0"/>
    <xf numFmtId="0" fontId="10" fillId="47" borderId="60" applyNumberFormat="0" applyFont="0" applyAlignment="0" applyProtection="0"/>
    <xf numFmtId="0" fontId="110" fillId="43" borderId="61" applyNumberFormat="0" applyAlignment="0" applyProtection="0"/>
    <xf numFmtId="0" fontId="110" fillId="52" borderId="61" applyNumberFormat="0" applyAlignment="0" applyProtection="0"/>
    <xf numFmtId="0" fontId="84" fillId="16" borderId="48" applyNumberFormat="0" applyAlignment="0" applyProtection="0"/>
    <xf numFmtId="0" fontId="110" fillId="43" borderId="61"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11" fillId="0" borderId="0">
      <alignment wrapText="1"/>
    </xf>
    <xf numFmtId="4" fontId="112" fillId="55" borderId="62" applyNumberFormat="0" applyProtection="0">
      <alignment vertical="center"/>
    </xf>
    <xf numFmtId="4" fontId="113" fillId="8" borderId="61" applyNumberFormat="0" applyProtection="0">
      <alignment horizontal="left" vertical="center" indent="1"/>
    </xf>
    <xf numFmtId="4" fontId="113" fillId="8" borderId="61" applyNumberFormat="0" applyProtection="0">
      <alignment horizontal="left" vertical="center" indent="1"/>
    </xf>
    <xf numFmtId="0" fontId="10" fillId="68" borderId="61" applyNumberFormat="0" applyProtection="0">
      <alignment horizontal="left" vertical="center" indent="1"/>
    </xf>
    <xf numFmtId="0" fontId="10" fillId="68" borderId="61" applyNumberFormat="0" applyProtection="0">
      <alignment horizontal="left" vertical="center" indent="1"/>
    </xf>
    <xf numFmtId="0" fontId="10" fillId="68" borderId="61" applyNumberFormat="0" applyProtection="0">
      <alignment horizontal="left" vertical="center" indent="1"/>
    </xf>
    <xf numFmtId="0" fontId="10" fillId="68" borderId="61" applyNumberFormat="0" applyProtection="0">
      <alignment horizontal="left" vertical="center" indent="1"/>
    </xf>
    <xf numFmtId="0" fontId="10" fillId="4" borderId="61" applyNumberFormat="0" applyProtection="0">
      <alignment horizontal="left" vertical="center" indent="1"/>
    </xf>
    <xf numFmtId="0" fontId="10" fillId="4" borderId="61" applyNumberFormat="0" applyProtection="0">
      <alignment horizontal="left" vertical="center" indent="1"/>
    </xf>
    <xf numFmtId="4" fontId="114" fillId="6" borderId="62" applyNumberFormat="0" applyProtection="0">
      <alignment horizontal="right" vertical="center"/>
    </xf>
    <xf numFmtId="0" fontId="10" fillId="68" borderId="61" applyNumberFormat="0" applyProtection="0">
      <alignment horizontal="left" vertical="center" indent="1"/>
    </xf>
    <xf numFmtId="0" fontId="10" fillId="68" borderId="61" applyNumberFormat="0" applyProtection="0">
      <alignment horizontal="left" vertical="center" indent="1"/>
    </xf>
    <xf numFmtId="0" fontId="10" fillId="68" borderId="61" applyNumberFormat="0" applyProtection="0">
      <alignment horizontal="left" vertical="center" indent="1"/>
    </xf>
    <xf numFmtId="0" fontId="10" fillId="68" borderId="61" applyNumberFormat="0" applyProtection="0">
      <alignment horizontal="left" vertical="center" indent="1"/>
    </xf>
    <xf numFmtId="0" fontId="10" fillId="68" borderId="61" applyNumberFormat="0" applyProtection="0">
      <alignment horizontal="left" vertical="center" indent="1"/>
    </xf>
    <xf numFmtId="0" fontId="10" fillId="68" borderId="61" applyNumberFormat="0" applyProtection="0">
      <alignment horizontal="left" vertical="center" indent="1"/>
    </xf>
    <xf numFmtId="0" fontId="10" fillId="68" borderId="61" applyNumberFormat="0" applyProtection="0">
      <alignment horizontal="left" vertical="center" indent="1"/>
    </xf>
    <xf numFmtId="0" fontId="10" fillId="68" borderId="61" applyNumberFormat="0" applyProtection="0">
      <alignment horizontal="left" vertical="center" indent="1"/>
    </xf>
    <xf numFmtId="0" fontId="115" fillId="0" borderId="0" applyNumberFormat="0" applyFill="0" applyBorder="0" applyAlignment="0" applyProtection="0"/>
    <xf numFmtId="0" fontId="116" fillId="0" borderId="63">
      <alignment horizontal="center" vertical="center" wrapText="1"/>
    </xf>
    <xf numFmtId="0" fontId="117" fillId="0" borderId="0" applyNumberFormat="0" applyFill="0" applyBorder="0" applyAlignment="0" applyProtection="0"/>
    <xf numFmtId="0" fontId="118" fillId="0" borderId="0" applyNumberFormat="0" applyFill="0" applyBorder="0" applyAlignment="0" applyProtection="0"/>
    <xf numFmtId="0" fontId="119" fillId="0" borderId="64" applyNumberFormat="0" applyFill="0" applyAlignment="0" applyProtection="0"/>
    <xf numFmtId="0" fontId="119" fillId="0" borderId="65" applyNumberFormat="0" applyFill="0" applyAlignment="0" applyProtection="0"/>
    <xf numFmtId="0" fontId="89" fillId="0" borderId="51" applyNumberFormat="0" applyFill="0" applyAlignment="0" applyProtection="0"/>
    <xf numFmtId="0" fontId="119" fillId="0" borderId="64" applyNumberFormat="0" applyFill="0" applyAlignment="0" applyProtection="0"/>
    <xf numFmtId="0" fontId="120" fillId="0" borderId="0" applyNumberFormat="0" applyFill="0" applyBorder="0" applyAlignment="0" applyProtection="0"/>
    <xf numFmtId="0" fontId="87" fillId="0" borderId="0" applyNumberFormat="0" applyFill="0" applyBorder="0" applyAlignment="0" applyProtection="0"/>
    <xf numFmtId="0" fontId="120" fillId="0" borderId="0" applyNumberFormat="0" applyFill="0" applyBorder="0" applyAlignment="0" applyProtection="0"/>
    <xf numFmtId="0" fontId="10" fillId="0" borderId="0"/>
    <xf numFmtId="0" fontId="10"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9" fontId="3" fillId="0" borderId="0" applyFont="0" applyFill="0" applyBorder="0" applyAlignment="0" applyProtection="0"/>
    <xf numFmtId="0" fontId="10" fillId="0" borderId="0"/>
    <xf numFmtId="0" fontId="10" fillId="0" borderId="0"/>
    <xf numFmtId="0" fontId="10" fillId="0" borderId="0"/>
    <xf numFmtId="0" fontId="10"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1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63" fillId="0" borderId="0" applyFont="0" applyFill="0" applyBorder="0" applyAlignment="0" applyProtection="0"/>
  </cellStyleXfs>
  <cellXfs count="1483">
    <xf numFmtId="0" fontId="0" fillId="0" borderId="0" xfId="0"/>
    <xf numFmtId="0" fontId="13" fillId="0" borderId="0" xfId="1" applyNumberFormat="1" applyFont="1" applyAlignment="1">
      <alignment horizontal="center"/>
    </xf>
    <xf numFmtId="0" fontId="13" fillId="0" borderId="0" xfId="1" applyFont="1" applyAlignment="1"/>
    <xf numFmtId="0" fontId="13" fillId="0" borderId="0" xfId="1" applyFont="1"/>
    <xf numFmtId="0" fontId="13" fillId="0" borderId="0" xfId="1" applyNumberFormat="1" applyFont="1" applyAlignment="1">
      <alignment horizontal="left"/>
    </xf>
    <xf numFmtId="0" fontId="13" fillId="0" borderId="0" xfId="1" applyNumberFormat="1" applyFont="1" applyFill="1" applyAlignment="1">
      <alignment horizontal="left"/>
    </xf>
    <xf numFmtId="0" fontId="13" fillId="0" borderId="0" xfId="1" applyFont="1" applyFill="1" applyAlignment="1"/>
    <xf numFmtId="0" fontId="13" fillId="0" borderId="0" xfId="1" applyFont="1" applyFill="1"/>
    <xf numFmtId="0" fontId="13" fillId="0" borderId="3" xfId="1" applyFont="1" applyFill="1" applyBorder="1" applyAlignment="1"/>
    <xf numFmtId="0" fontId="13" fillId="0" borderId="0" xfId="1" applyFont="1" applyBorder="1" applyAlignment="1"/>
    <xf numFmtId="0" fontId="13" fillId="0" borderId="0" xfId="1" applyFont="1" applyFill="1" applyAlignment="1">
      <alignment horizontal="left"/>
    </xf>
    <xf numFmtId="0" fontId="13" fillId="0" borderId="0" xfId="1" applyFont="1" applyAlignment="1">
      <alignment horizontal="left"/>
    </xf>
    <xf numFmtId="0" fontId="17" fillId="0" borderId="0" xfId="1" applyFont="1"/>
    <xf numFmtId="0" fontId="13" fillId="0" borderId="0" xfId="1" applyFont="1" applyAlignment="1">
      <alignment horizontal="right"/>
    </xf>
    <xf numFmtId="0" fontId="13" fillId="0" borderId="0" xfId="1" applyNumberFormat="1" applyFont="1" applyFill="1" applyAlignment="1">
      <alignment horizontal="center"/>
    </xf>
    <xf numFmtId="0" fontId="13" fillId="0" borderId="0" xfId="1" applyNumberFormat="1" applyFont="1" applyBorder="1" applyAlignment="1">
      <alignment horizontal="center"/>
    </xf>
    <xf numFmtId="0" fontId="13" fillId="0" borderId="0" xfId="1" applyNumberFormat="1" applyFont="1" applyBorder="1" applyAlignment="1">
      <alignment horizontal="left"/>
    </xf>
    <xf numFmtId="0" fontId="13" fillId="0" borderId="0" xfId="1" applyFont="1" applyFill="1" applyBorder="1" applyAlignment="1"/>
    <xf numFmtId="0" fontId="13" fillId="0" borderId="0" xfId="1" applyFont="1" applyAlignment="1">
      <alignment horizontal="center"/>
    </xf>
    <xf numFmtId="0" fontId="13" fillId="0" borderId="0" xfId="1" applyFont="1" applyFill="1" applyAlignment="1">
      <alignment horizontal="center"/>
    </xf>
    <xf numFmtId="0" fontId="13" fillId="0" borderId="4" xfId="1" applyFont="1" applyFill="1" applyBorder="1" applyAlignment="1">
      <alignment horizontal="left"/>
    </xf>
    <xf numFmtId="0" fontId="13" fillId="0" borderId="4" xfId="1" applyNumberFormat="1" applyFont="1" applyBorder="1" applyAlignment="1">
      <alignment horizontal="left"/>
    </xf>
    <xf numFmtId="0" fontId="13" fillId="0" borderId="4" xfId="1" applyFont="1" applyBorder="1" applyAlignment="1"/>
    <xf numFmtId="0" fontId="13" fillId="0" borderId="5" xfId="1" applyFont="1" applyBorder="1"/>
    <xf numFmtId="0" fontId="13" fillId="5" borderId="0" xfId="1" applyFont="1" applyFill="1" applyAlignment="1"/>
    <xf numFmtId="0" fontId="13" fillId="5" borderId="0" xfId="1" applyFont="1" applyFill="1"/>
    <xf numFmtId="0" fontId="13" fillId="5" borderId="0" xfId="1" applyFont="1" applyFill="1" applyBorder="1" applyAlignment="1">
      <alignment horizontal="center" wrapText="1"/>
    </xf>
    <xf numFmtId="0" fontId="13" fillId="0" borderId="0" xfId="1" applyNumberFormat="1" applyFont="1" applyBorder="1"/>
    <xf numFmtId="172" fontId="13" fillId="0" borderId="0" xfId="1" applyNumberFormat="1" applyFont="1" applyBorder="1" applyAlignment="1">
      <alignment horizontal="right"/>
    </xf>
    <xf numFmtId="164" fontId="13" fillId="0" borderId="0" xfId="2" applyNumberFormat="1" applyFont="1"/>
    <xf numFmtId="0" fontId="13" fillId="0" borderId="4" xfId="1" applyNumberFormat="1" applyFont="1" applyFill="1" applyBorder="1" applyAlignment="1">
      <alignment horizontal="left"/>
    </xf>
    <xf numFmtId="0" fontId="13" fillId="0" borderId="4" xfId="1" applyNumberFormat="1" applyFont="1" applyBorder="1" applyAlignment="1">
      <alignment horizontal="center"/>
    </xf>
    <xf numFmtId="0" fontId="13" fillId="0" borderId="0" xfId="1" applyNumberFormat="1" applyFont="1" applyFill="1" applyBorder="1" applyAlignment="1">
      <alignment horizontal="center"/>
    </xf>
    <xf numFmtId="0" fontId="14" fillId="0" borderId="3" xfId="1" applyNumberFormat="1" applyFont="1" applyFill="1" applyBorder="1" applyAlignment="1">
      <alignment horizontal="center"/>
    </xf>
    <xf numFmtId="10" fontId="15" fillId="0" borderId="0" xfId="1" applyNumberFormat="1" applyFont="1" applyFill="1" applyAlignment="1">
      <alignment horizontal="right"/>
    </xf>
    <xf numFmtId="3" fontId="16" fillId="0" borderId="0" xfId="1" applyNumberFormat="1" applyFont="1" applyBorder="1" applyAlignment="1"/>
    <xf numFmtId="0" fontId="16" fillId="0" borderId="0" xfId="1" applyNumberFormat="1" applyFont="1" applyFill="1" applyBorder="1" applyAlignment="1">
      <alignment horizontal="center"/>
    </xf>
    <xf numFmtId="0" fontId="19" fillId="0" borderId="0" xfId="1" applyFont="1" applyFill="1"/>
    <xf numFmtId="0" fontId="18" fillId="0" borderId="0" xfId="1" applyFont="1"/>
    <xf numFmtId="0" fontId="17" fillId="0" borderId="0" xfId="1" applyFont="1" applyFill="1"/>
    <xf numFmtId="0" fontId="13" fillId="0" borderId="0" xfId="1" applyFont="1" applyAlignment="1">
      <alignment wrapText="1"/>
    </xf>
    <xf numFmtId="0" fontId="13" fillId="0" borderId="4" xfId="1" applyFont="1" applyBorder="1"/>
    <xf numFmtId="0" fontId="13" fillId="0" borderId="3" xfId="1" applyFont="1" applyBorder="1" applyAlignment="1">
      <alignment horizontal="left"/>
    </xf>
    <xf numFmtId="0" fontId="13" fillId="0" borderId="4" xfId="1" applyFont="1" applyBorder="1" applyAlignment="1">
      <alignment horizontal="left"/>
    </xf>
    <xf numFmtId="0" fontId="27" fillId="0" borderId="0" xfId="1" applyFont="1"/>
    <xf numFmtId="0" fontId="21" fillId="0" borderId="0" xfId="1" applyFont="1" applyAlignment="1">
      <alignment horizontal="center"/>
    </xf>
    <xf numFmtId="0" fontId="19" fillId="0" borderId="0" xfId="1" applyFont="1"/>
    <xf numFmtId="3" fontId="25" fillId="0" borderId="0" xfId="1" applyNumberFormat="1" applyFont="1"/>
    <xf numFmtId="164" fontId="13" fillId="0" borderId="0" xfId="2" applyNumberFormat="1" applyFont="1" applyFill="1"/>
    <xf numFmtId="0" fontId="19" fillId="0" borderId="0" xfId="1" applyFont="1" applyFill="1" applyBorder="1"/>
    <xf numFmtId="0" fontId="13" fillId="0" borderId="0" xfId="1" applyFont="1" applyFill="1" applyAlignment="1">
      <alignment wrapText="1"/>
    </xf>
    <xf numFmtId="0" fontId="24" fillId="0" borderId="0" xfId="1" applyFont="1" applyFill="1" applyAlignment="1">
      <alignment horizontal="center"/>
    </xf>
    <xf numFmtId="0" fontId="14" fillId="0" borderId="0" xfId="1" applyNumberFormat="1" applyFont="1" applyFill="1" applyAlignment="1"/>
    <xf numFmtId="0" fontId="32" fillId="0" borderId="0" xfId="1" applyFont="1"/>
    <xf numFmtId="0" fontId="32" fillId="0" borderId="0" xfId="1" applyFont="1" applyFill="1"/>
    <xf numFmtId="0" fontId="32" fillId="0" borderId="0" xfId="1" applyFont="1" applyFill="1" applyBorder="1"/>
    <xf numFmtId="0" fontId="32" fillId="0" borderId="0" xfId="1" applyFont="1" applyBorder="1"/>
    <xf numFmtId="0" fontId="29" fillId="0" borderId="0" xfId="1" applyFont="1" applyFill="1"/>
    <xf numFmtId="0" fontId="29" fillId="0" borderId="0" xfId="1" applyFont="1"/>
    <xf numFmtId="0" fontId="12" fillId="0" borderId="0" xfId="1" applyFont="1" applyAlignment="1">
      <alignment horizontal="center"/>
    </xf>
    <xf numFmtId="0" fontId="41" fillId="0" borderId="0" xfId="1" applyFont="1" applyFill="1"/>
    <xf numFmtId="3" fontId="13" fillId="0" borderId="0" xfId="1" applyNumberFormat="1" applyFont="1"/>
    <xf numFmtId="164" fontId="13" fillId="0" borderId="0" xfId="2" applyNumberFormat="1" applyFont="1" applyFill="1" applyAlignment="1"/>
    <xf numFmtId="0" fontId="42" fillId="0" borderId="0" xfId="1" applyFont="1" applyAlignment="1"/>
    <xf numFmtId="164" fontId="13" fillId="0" borderId="0" xfId="2" applyNumberFormat="1" applyFont="1" applyFill="1" applyBorder="1" applyAlignment="1"/>
    <xf numFmtId="0" fontId="13" fillId="0" borderId="0" xfId="1" applyFont="1" applyFill="1" applyAlignment="1">
      <alignment vertical="top"/>
    </xf>
    <xf numFmtId="0" fontId="13" fillId="0" borderId="0" xfId="1" applyFont="1" applyFill="1" applyAlignment="1">
      <alignment vertical="center" wrapText="1"/>
    </xf>
    <xf numFmtId="164" fontId="13" fillId="0" borderId="0" xfId="2" applyNumberFormat="1" applyFont="1" applyFill="1" applyAlignment="1">
      <alignment vertical="center" wrapText="1"/>
    </xf>
    <xf numFmtId="0" fontId="16" fillId="0" borderId="0" xfId="1" applyFont="1"/>
    <xf numFmtId="164" fontId="13" fillId="0" borderId="0" xfId="2" applyNumberFormat="1" applyFont="1" applyAlignment="1"/>
    <xf numFmtId="0" fontId="43" fillId="0" borderId="0" xfId="1" applyFont="1" applyAlignment="1">
      <alignment horizontal="right"/>
    </xf>
    <xf numFmtId="0" fontId="17" fillId="0" borderId="0" xfId="1" applyFont="1" applyAlignment="1"/>
    <xf numFmtId="0" fontId="13" fillId="0" borderId="0" xfId="1" applyFont="1" applyAlignment="1">
      <alignment horizontal="left" wrapText="1"/>
    </xf>
    <xf numFmtId="0" fontId="17" fillId="0" borderId="0" xfId="1" applyFont="1" applyFill="1" applyAlignment="1"/>
    <xf numFmtId="0" fontId="13" fillId="9" borderId="0" xfId="1" applyFont="1" applyFill="1"/>
    <xf numFmtId="0" fontId="13" fillId="0" borderId="0" xfId="1" applyFont="1" applyAlignment="1">
      <alignment horizontal="left" vertical="center"/>
    </xf>
    <xf numFmtId="0" fontId="13" fillId="0" borderId="0" xfId="1" applyFont="1" applyAlignment="1">
      <alignment horizontal="left" vertical="center" wrapText="1"/>
    </xf>
    <xf numFmtId="0" fontId="13" fillId="0" borderId="0" xfId="1" applyFont="1" applyFill="1" applyAlignment="1">
      <alignment horizontal="left" wrapText="1"/>
    </xf>
    <xf numFmtId="0" fontId="42" fillId="0" borderId="0" xfId="1" applyFont="1" applyFill="1" applyAlignment="1"/>
    <xf numFmtId="164" fontId="13" fillId="0" borderId="0" xfId="2" applyNumberFormat="1" applyFont="1" applyBorder="1" applyAlignment="1"/>
    <xf numFmtId="164" fontId="13" fillId="0" borderId="0" xfId="2" applyNumberFormat="1" applyFont="1" applyFill="1" applyBorder="1"/>
    <xf numFmtId="37" fontId="13" fillId="0" borderId="0" xfId="1" applyNumberFormat="1" applyFont="1" applyFill="1"/>
    <xf numFmtId="172" fontId="13" fillId="0" borderId="0" xfId="1" applyNumberFormat="1" applyFont="1" applyFill="1"/>
    <xf numFmtId="0" fontId="45" fillId="0" borderId="0" xfId="1" applyFont="1" applyBorder="1" applyAlignment="1">
      <alignment horizontal="left"/>
    </xf>
    <xf numFmtId="0" fontId="45" fillId="0" borderId="0" xfId="1" applyFont="1" applyAlignment="1">
      <alignment horizontal="left"/>
    </xf>
    <xf numFmtId="175" fontId="19" fillId="0" borderId="0" xfId="2" applyNumberFormat="1" applyFont="1"/>
    <xf numFmtId="0" fontId="47" fillId="0" borderId="0" xfId="1" applyFont="1"/>
    <xf numFmtId="0" fontId="48" fillId="0" borderId="0" xfId="1" applyFont="1"/>
    <xf numFmtId="0" fontId="49" fillId="0" borderId="0" xfId="1" applyFont="1" applyAlignment="1">
      <alignment horizontal="center"/>
    </xf>
    <xf numFmtId="0" fontId="50" fillId="0" borderId="0" xfId="1" applyFont="1" applyAlignment="1">
      <alignment horizontal="center"/>
    </xf>
    <xf numFmtId="0" fontId="19" fillId="0" borderId="0" xfId="1" applyFont="1" applyAlignment="1">
      <alignment horizontal="center"/>
    </xf>
    <xf numFmtId="0" fontId="19" fillId="0" borderId="0" xfId="1" applyFont="1" applyFill="1" applyBorder="1" applyAlignment="1">
      <alignment horizontal="center"/>
    </xf>
    <xf numFmtId="0" fontId="24" fillId="0" borderId="0" xfId="1" applyFont="1" applyFill="1" applyBorder="1" applyAlignment="1">
      <alignment horizontal="center"/>
    </xf>
    <xf numFmtId="0" fontId="22" fillId="0" borderId="0" xfId="1" applyFont="1"/>
    <xf numFmtId="0" fontId="17" fillId="0" borderId="0" xfId="1" applyFont="1" applyFill="1" applyAlignment="1">
      <alignment horizontal="center"/>
    </xf>
    <xf numFmtId="0" fontId="17" fillId="0" borderId="0" xfId="1" applyFont="1" applyFill="1" applyBorder="1"/>
    <xf numFmtId="0" fontId="13" fillId="0" borderId="0" xfId="1" applyFont="1" applyFill="1" applyBorder="1" applyAlignment="1">
      <alignment horizontal="left"/>
    </xf>
    <xf numFmtId="0" fontId="28" fillId="0" borderId="0" xfId="1" applyFont="1"/>
    <xf numFmtId="3" fontId="13" fillId="0" borderId="0" xfId="1" applyNumberFormat="1" applyFont="1" applyFill="1" applyBorder="1" applyAlignment="1"/>
    <xf numFmtId="0" fontId="53" fillId="5" borderId="0" xfId="1" applyFont="1" applyFill="1"/>
    <xf numFmtId="0" fontId="53" fillId="0" borderId="0" xfId="1" applyFont="1" applyFill="1"/>
    <xf numFmtId="0" fontId="17" fillId="0" borderId="0" xfId="1" applyFont="1" applyAlignment="1">
      <alignment horizontal="left"/>
    </xf>
    <xf numFmtId="0" fontId="17" fillId="0" borderId="0" xfId="1" applyNumberFormat="1" applyFont="1" applyFill="1" applyAlignment="1">
      <alignment horizontal="left"/>
    </xf>
    <xf numFmtId="3" fontId="17" fillId="0" borderId="0" xfId="1" applyNumberFormat="1" applyFont="1" applyBorder="1" applyAlignment="1"/>
    <xf numFmtId="3" fontId="13" fillId="0" borderId="0" xfId="1" applyNumberFormat="1" applyFont="1" applyBorder="1" applyAlignment="1"/>
    <xf numFmtId="3" fontId="13" fillId="0" borderId="0" xfId="1" applyNumberFormat="1" applyFont="1" applyAlignment="1"/>
    <xf numFmtId="3" fontId="17" fillId="0" borderId="0" xfId="1" applyNumberFormat="1" applyFont="1" applyAlignment="1">
      <alignment horizontal="left"/>
    </xf>
    <xf numFmtId="3" fontId="13" fillId="0" borderId="0" xfId="1" applyNumberFormat="1" applyFont="1" applyAlignment="1">
      <alignment horizontal="left"/>
    </xf>
    <xf numFmtId="0" fontId="13" fillId="0" borderId="0" xfId="1" applyNumberFormat="1" applyFont="1" applyAlignment="1"/>
    <xf numFmtId="3" fontId="13" fillId="0" borderId="0" xfId="1" applyNumberFormat="1" applyFont="1" applyFill="1" applyAlignment="1"/>
    <xf numFmtId="0" fontId="17" fillId="0" borderId="0" xfId="1" applyNumberFormat="1" applyFont="1" applyAlignment="1">
      <alignment horizontal="left"/>
    </xf>
    <xf numFmtId="3" fontId="13" fillId="0" borderId="0" xfId="1" applyNumberFormat="1" applyFont="1" applyFill="1" applyAlignment="1">
      <alignment horizontal="center"/>
    </xf>
    <xf numFmtId="3" fontId="13" fillId="0" borderId="0" xfId="1" applyNumberFormat="1" applyFont="1" applyFill="1" applyAlignment="1">
      <alignment horizontal="left"/>
    </xf>
    <xf numFmtId="3" fontId="13" fillId="0" borderId="4" xfId="1" applyNumberFormat="1" applyFont="1" applyFill="1" applyBorder="1" applyAlignment="1"/>
    <xf numFmtId="3" fontId="13" fillId="0" borderId="4" xfId="1" applyNumberFormat="1" applyFont="1" applyFill="1" applyBorder="1" applyAlignment="1">
      <alignment horizontal="left"/>
    </xf>
    <xf numFmtId="3" fontId="13" fillId="0" borderId="4" xfId="1" applyNumberFormat="1" applyFont="1" applyBorder="1" applyAlignment="1"/>
    <xf numFmtId="0" fontId="13" fillId="0" borderId="3" xfId="1" applyNumberFormat="1" applyFont="1" applyFill="1" applyBorder="1" applyAlignment="1"/>
    <xf numFmtId="0" fontId="13" fillId="0" borderId="3" xfId="1" applyFont="1" applyFill="1" applyBorder="1" applyAlignment="1">
      <alignment horizontal="left"/>
    </xf>
    <xf numFmtId="3" fontId="13" fillId="0" borderId="3" xfId="1" applyNumberFormat="1" applyFont="1" applyFill="1" applyBorder="1" applyAlignment="1"/>
    <xf numFmtId="0" fontId="13" fillId="0" borderId="0" xfId="1" applyNumberFormat="1" applyFont="1" applyFill="1" applyAlignment="1"/>
    <xf numFmtId="0" fontId="17" fillId="0" borderId="3" xfId="1" applyNumberFormat="1" applyFont="1" applyBorder="1" applyAlignment="1"/>
    <xf numFmtId="3" fontId="13" fillId="0" borderId="3" xfId="1" applyNumberFormat="1" applyFont="1" applyBorder="1" applyAlignment="1"/>
    <xf numFmtId="0" fontId="13" fillId="0" borderId="0" xfId="1" applyNumberFormat="1" applyFont="1" applyFill="1" applyBorder="1" applyAlignment="1"/>
    <xf numFmtId="170" fontId="13" fillId="0" borderId="0" xfId="1" applyNumberFormat="1" applyFont="1" applyFill="1" applyAlignment="1"/>
    <xf numFmtId="165" fontId="13" fillId="0" borderId="0" xfId="1" applyNumberFormat="1" applyFont="1" applyFill="1" applyAlignment="1"/>
    <xf numFmtId="171" fontId="13" fillId="0" borderId="0" xfId="2" applyNumberFormat="1" applyFont="1" applyFill="1" applyBorder="1" applyAlignment="1"/>
    <xf numFmtId="3" fontId="13" fillId="0" borderId="0" xfId="1" quotePrefix="1" applyNumberFormat="1" applyFont="1" applyAlignment="1">
      <alignment horizontal="right"/>
    </xf>
    <xf numFmtId="165" fontId="13" fillId="0" borderId="0" xfId="1" applyNumberFormat="1" applyFont="1" applyAlignment="1"/>
    <xf numFmtId="0" fontId="13" fillId="0" borderId="4" xfId="1" applyNumberFormat="1" applyFont="1" applyBorder="1" applyAlignment="1"/>
    <xf numFmtId="3" fontId="13" fillId="0" borderId="4" xfId="1" applyNumberFormat="1" applyFont="1" applyBorder="1" applyAlignment="1">
      <alignment horizontal="right"/>
    </xf>
    <xf numFmtId="165" fontId="13" fillId="0" borderId="4" xfId="1" applyNumberFormat="1" applyFont="1" applyBorder="1" applyAlignment="1"/>
    <xf numFmtId="0" fontId="17" fillId="0" borderId="0" xfId="1" applyFont="1" applyBorder="1" applyAlignment="1"/>
    <xf numFmtId="0" fontId="17" fillId="0" borderId="0" xfId="1" applyNumberFormat="1" applyFont="1" applyBorder="1" applyAlignment="1"/>
    <xf numFmtId="0" fontId="17" fillId="0" borderId="0" xfId="1" applyFont="1" applyBorder="1" applyAlignment="1">
      <alignment horizontal="left"/>
    </xf>
    <xf numFmtId="3" fontId="17" fillId="0" borderId="0" xfId="1" quotePrefix="1" applyNumberFormat="1" applyFont="1" applyBorder="1" applyAlignment="1">
      <alignment horizontal="right"/>
    </xf>
    <xf numFmtId="165" fontId="17" fillId="0" borderId="0" xfId="1" applyNumberFormat="1" applyFont="1" applyAlignment="1"/>
    <xf numFmtId="0" fontId="17" fillId="0" borderId="0" xfId="1" applyNumberFormat="1" applyFont="1" applyFill="1" applyAlignment="1">
      <alignment horizontal="center"/>
    </xf>
    <xf numFmtId="0" fontId="17" fillId="0" borderId="5" xfId="1" applyFont="1" applyBorder="1" applyAlignment="1"/>
    <xf numFmtId="3" fontId="17" fillId="0" borderId="5" xfId="1" applyNumberFormat="1" applyFont="1" applyBorder="1" applyAlignment="1">
      <alignment horizontal="left"/>
    </xf>
    <xf numFmtId="168" fontId="17" fillId="0" borderId="5" xfId="1" applyNumberFormat="1" applyFont="1" applyBorder="1" applyAlignment="1">
      <alignment horizontal="center"/>
    </xf>
    <xf numFmtId="3" fontId="17" fillId="0" borderId="5" xfId="1" applyNumberFormat="1" applyFont="1" applyBorder="1" applyAlignment="1"/>
    <xf numFmtId="0" fontId="53" fillId="5" borderId="0" xfId="1" applyNumberFormat="1" applyFont="1" applyFill="1" applyAlignment="1">
      <alignment horizontal="left"/>
    </xf>
    <xf numFmtId="0" fontId="53" fillId="5" borderId="0" xfId="1" applyFont="1" applyFill="1" applyAlignment="1">
      <alignment horizontal="left"/>
    </xf>
    <xf numFmtId="0" fontId="53" fillId="5" borderId="0" xfId="1" applyFont="1" applyFill="1" applyAlignment="1"/>
    <xf numFmtId="0" fontId="12" fillId="5" borderId="0" xfId="1" applyNumberFormat="1" applyFont="1" applyFill="1" applyAlignment="1">
      <alignment horizontal="left"/>
    </xf>
    <xf numFmtId="0" fontId="17" fillId="5" borderId="0" xfId="1" applyNumberFormat="1" applyFont="1" applyFill="1" applyAlignment="1">
      <alignment horizontal="center"/>
    </xf>
    <xf numFmtId="0" fontId="17" fillId="0" borderId="0" xfId="1" applyNumberFormat="1" applyFont="1" applyFill="1" applyAlignment="1"/>
    <xf numFmtId="3" fontId="13" fillId="0" borderId="0" xfId="1" applyNumberFormat="1" applyFont="1" applyAlignment="1">
      <alignment horizontal="center"/>
    </xf>
    <xf numFmtId="172" fontId="17" fillId="0" borderId="0" xfId="10" applyNumberFormat="1" applyFont="1" applyAlignment="1"/>
    <xf numFmtId="167" fontId="17" fillId="0" borderId="0" xfId="1" applyNumberFormat="1" applyFont="1" applyBorder="1" applyAlignment="1">
      <alignment horizontal="left"/>
    </xf>
    <xf numFmtId="168" fontId="13" fillId="0" borderId="0" xfId="1" applyNumberFormat="1" applyFont="1" applyAlignment="1">
      <alignment horizontal="center"/>
    </xf>
    <xf numFmtId="0" fontId="13" fillId="0" borderId="0" xfId="1" applyNumberFormat="1" applyFont="1" applyFill="1"/>
    <xf numFmtId="10" fontId="13" fillId="0" borderId="0" xfId="1" applyNumberFormat="1" applyFont="1" applyFill="1"/>
    <xf numFmtId="169" fontId="13" fillId="0" borderId="0" xfId="1" applyNumberFormat="1" applyFont="1" applyAlignment="1"/>
    <xf numFmtId="167" fontId="13" fillId="0" borderId="0" xfId="1" applyNumberFormat="1" applyFont="1" applyAlignment="1">
      <alignment horizontal="left"/>
    </xf>
    <xf numFmtId="169" fontId="13" fillId="0" borderId="0" xfId="1" applyNumberFormat="1" applyFont="1" applyFill="1" applyAlignment="1"/>
    <xf numFmtId="167" fontId="13" fillId="0" borderId="0" xfId="1" applyNumberFormat="1" applyFont="1" applyAlignment="1">
      <alignment horizontal="center"/>
    </xf>
    <xf numFmtId="10" fontId="13" fillId="0" borderId="0" xfId="1" applyNumberFormat="1" applyFont="1" applyFill="1" applyAlignment="1">
      <alignment horizontal="right"/>
    </xf>
    <xf numFmtId="10" fontId="13" fillId="0" borderId="0" xfId="10" applyNumberFormat="1" applyFont="1" applyFill="1" applyAlignment="1"/>
    <xf numFmtId="9" fontId="13" fillId="0" borderId="0" xfId="1" applyNumberFormat="1" applyFont="1" applyFill="1"/>
    <xf numFmtId="3" fontId="13" fillId="0" borderId="4" xfId="1" applyNumberFormat="1" applyFont="1" applyBorder="1"/>
    <xf numFmtId="3" fontId="14" fillId="0" borderId="0" xfId="1" applyNumberFormat="1" applyFont="1" applyBorder="1" applyAlignment="1">
      <alignment horizontal="right"/>
    </xf>
    <xf numFmtId="0" fontId="17" fillId="0" borderId="3" xfId="1" applyNumberFormat="1" applyFont="1" applyBorder="1" applyAlignment="1">
      <alignment horizontal="left"/>
    </xf>
    <xf numFmtId="3" fontId="14" fillId="0" borderId="3" xfId="1" applyNumberFormat="1" applyFont="1" applyBorder="1" applyAlignment="1">
      <alignment horizontal="right"/>
    </xf>
    <xf numFmtId="3" fontId="17" fillId="0" borderId="3" xfId="1" applyNumberFormat="1" applyFont="1" applyBorder="1" applyAlignment="1">
      <alignment horizontal="right"/>
    </xf>
    <xf numFmtId="0" fontId="17" fillId="0" borderId="0" xfId="1" applyNumberFormat="1" applyFont="1" applyBorder="1" applyAlignment="1">
      <alignment horizontal="left"/>
    </xf>
    <xf numFmtId="3" fontId="16" fillId="0" borderId="0" xfId="1" applyNumberFormat="1" applyFont="1" applyBorder="1" applyAlignment="1">
      <alignment horizontal="right"/>
    </xf>
    <xf numFmtId="3" fontId="15" fillId="0" borderId="0" xfId="1" applyNumberFormat="1" applyFont="1" applyBorder="1" applyAlignment="1">
      <alignment horizontal="right"/>
    </xf>
    <xf numFmtId="3" fontId="13" fillId="0" borderId="0" xfId="1" applyNumberFormat="1" applyFont="1" applyBorder="1" applyAlignment="1">
      <alignment horizontal="right"/>
    </xf>
    <xf numFmtId="167" fontId="17" fillId="0" borderId="5" xfId="1" applyNumberFormat="1" applyFont="1" applyBorder="1" applyAlignment="1">
      <alignment horizontal="left"/>
    </xf>
    <xf numFmtId="0" fontId="17" fillId="0" borderId="5" xfId="1" applyFont="1" applyBorder="1" applyAlignment="1">
      <alignment horizontal="center"/>
    </xf>
    <xf numFmtId="168" fontId="17" fillId="0" borderId="5" xfId="1" applyNumberFormat="1" applyFont="1" applyBorder="1" applyAlignment="1"/>
    <xf numFmtId="164" fontId="17" fillId="0" borderId="5" xfId="2" applyNumberFormat="1" applyFont="1" applyFill="1" applyBorder="1" applyAlignment="1">
      <alignment horizontal="right"/>
    </xf>
    <xf numFmtId="3" fontId="13" fillId="0" borderId="0" xfId="1" applyNumberFormat="1" applyFont="1" applyFill="1" applyAlignment="1">
      <alignment horizontal="right"/>
    </xf>
    <xf numFmtId="168" fontId="13" fillId="0" borderId="0" xfId="1" applyNumberFormat="1" applyFont="1" applyAlignment="1"/>
    <xf numFmtId="173" fontId="13" fillId="0" borderId="0" xfId="10" applyNumberFormat="1" applyFont="1" applyFill="1" applyAlignment="1">
      <alignment horizontal="right"/>
    </xf>
    <xf numFmtId="0" fontId="28" fillId="0" borderId="0" xfId="1" applyFont="1" applyFill="1"/>
    <xf numFmtId="0" fontId="13" fillId="0" borderId="0" xfId="1" applyNumberFormat="1" applyFont="1" applyFill="1" applyBorder="1" applyAlignment="1">
      <alignment horizontal="left"/>
    </xf>
    <xf numFmtId="172" fontId="27" fillId="0" borderId="0" xfId="11" applyNumberFormat="1" applyFont="1" applyFill="1"/>
    <xf numFmtId="164" fontId="27" fillId="0" borderId="0" xfId="1" applyNumberFormat="1" applyFont="1" applyFill="1"/>
    <xf numFmtId="172" fontId="27" fillId="0" borderId="0" xfId="1" applyNumberFormat="1" applyFont="1" applyFill="1"/>
    <xf numFmtId="0" fontId="13" fillId="0" borderId="0" xfId="1" applyFont="1" applyFill="1" applyAlignment="1">
      <alignment horizontal="right"/>
    </xf>
    <xf numFmtId="0" fontId="13" fillId="0" borderId="0" xfId="1" applyFont="1" applyFill="1" applyAlignment="1">
      <alignment horizontal="right" vertical="top"/>
    </xf>
    <xf numFmtId="3" fontId="13" fillId="0" borderId="0" xfId="1" applyNumberFormat="1" applyFont="1" applyFill="1"/>
    <xf numFmtId="167" fontId="19" fillId="0" borderId="0" xfId="10" applyNumberFormat="1" applyFont="1" applyFill="1"/>
    <xf numFmtId="164" fontId="13" fillId="0" borderId="2" xfId="2" applyNumberFormat="1" applyFont="1" applyFill="1" applyBorder="1"/>
    <xf numFmtId="0" fontId="41" fillId="0" borderId="0" xfId="1" applyFont="1" applyAlignment="1">
      <alignment horizontal="center"/>
    </xf>
    <xf numFmtId="0" fontId="41" fillId="0" borderId="0" xfId="1" applyFont="1"/>
    <xf numFmtId="0" fontId="43" fillId="0" borderId="0" xfId="1" applyFont="1" applyAlignment="1">
      <alignment horizontal="center"/>
    </xf>
    <xf numFmtId="0" fontId="54" fillId="0" borderId="0" xfId="1" applyFont="1"/>
    <xf numFmtId="0" fontId="55" fillId="0" borderId="0" xfId="1" applyFont="1" applyFill="1" applyAlignment="1">
      <alignment horizontal="center"/>
    </xf>
    <xf numFmtId="0" fontId="54" fillId="0" borderId="0" xfId="1" applyFont="1" applyFill="1" applyAlignment="1">
      <alignment horizontal="center"/>
    </xf>
    <xf numFmtId="0" fontId="24" fillId="0" borderId="0" xfId="1" applyFont="1" applyFill="1" applyAlignment="1">
      <alignment horizontal="right"/>
    </xf>
    <xf numFmtId="0" fontId="54" fillId="0" borderId="0" xfId="1" applyFont="1" applyFill="1" applyBorder="1" applyAlignment="1">
      <alignment horizontal="right"/>
    </xf>
    <xf numFmtId="0" fontId="54" fillId="0" borderId="0" xfId="1" applyFont="1" applyFill="1" applyBorder="1" applyAlignment="1">
      <alignment horizontal="center"/>
    </xf>
    <xf numFmtId="167" fontId="13" fillId="0" borderId="4" xfId="10" applyNumberFormat="1" applyFont="1" applyFill="1" applyBorder="1" applyAlignment="1">
      <alignment horizontal="center" wrapText="1"/>
    </xf>
    <xf numFmtId="0" fontId="13" fillId="0" borderId="4" xfId="1" applyFont="1" applyFill="1" applyBorder="1"/>
    <xf numFmtId="0" fontId="24" fillId="0" borderId="0" xfId="1" applyFont="1"/>
    <xf numFmtId="0" fontId="41" fillId="0" borderId="0" xfId="1" applyFont="1" applyAlignment="1">
      <alignment horizontal="left" wrapText="1"/>
    </xf>
    <xf numFmtId="37" fontId="41" fillId="0" borderId="0" xfId="1" applyNumberFormat="1" applyFont="1" applyAlignment="1">
      <alignment horizontal="right" wrapText="1"/>
    </xf>
    <xf numFmtId="0" fontId="13" fillId="0" borderId="0" xfId="1" applyFont="1" applyAlignment="1">
      <alignment horizontal="right" wrapText="1"/>
    </xf>
    <xf numFmtId="164" fontId="13" fillId="0" borderId="0" xfId="2" applyNumberFormat="1" applyFont="1" applyAlignment="1">
      <alignment horizontal="left" wrapText="1"/>
    </xf>
    <xf numFmtId="0" fontId="41" fillId="0" borderId="0" xfId="1" applyFont="1" applyAlignment="1">
      <alignment horizontal="right" wrapText="1"/>
    </xf>
    <xf numFmtId="0" fontId="54" fillId="0" borderId="0" xfId="1" applyNumberFormat="1" applyFont="1" applyFill="1" applyBorder="1" applyAlignment="1">
      <alignment horizontal="center"/>
    </xf>
    <xf numFmtId="0" fontId="13" fillId="8" borderId="4" xfId="1" applyFont="1" applyFill="1" applyBorder="1" applyAlignment="1">
      <alignment horizontal="right"/>
    </xf>
    <xf numFmtId="172" fontId="41" fillId="0" borderId="0" xfId="1" applyNumberFormat="1" applyFont="1" applyFill="1" applyAlignment="1">
      <alignment horizontal="center" wrapText="1"/>
    </xf>
    <xf numFmtId="0" fontId="41" fillId="0" borderId="0" xfId="1" applyFont="1" applyAlignment="1">
      <alignment horizontal="right"/>
    </xf>
    <xf numFmtId="0" fontId="54" fillId="0" borderId="0" xfId="1" applyFont="1" applyBorder="1" applyAlignment="1">
      <alignment horizontal="center"/>
    </xf>
    <xf numFmtId="0" fontId="13" fillId="0" borderId="0" xfId="1" applyFont="1" applyFill="1" applyAlignment="1">
      <alignment horizontal="left" vertical="center" wrapText="1"/>
    </xf>
    <xf numFmtId="0" fontId="13" fillId="8" borderId="0" xfId="1" applyFont="1" applyFill="1" applyAlignment="1">
      <alignment horizontal="right"/>
    </xf>
    <xf numFmtId="37" fontId="13" fillId="8" borderId="0" xfId="1" applyNumberFormat="1" applyFont="1" applyFill="1" applyAlignment="1">
      <alignment horizontal="right" wrapText="1"/>
    </xf>
    <xf numFmtId="172" fontId="41" fillId="0" borderId="3" xfId="1" applyNumberFormat="1" applyFont="1" applyFill="1" applyBorder="1" applyAlignment="1">
      <alignment horizontal="center" wrapText="1"/>
    </xf>
    <xf numFmtId="0" fontId="41" fillId="0" borderId="5" xfId="1" applyFont="1" applyBorder="1"/>
    <xf numFmtId="37" fontId="13" fillId="0" borderId="0" xfId="1" applyNumberFormat="1" applyFont="1" applyFill="1" applyAlignment="1">
      <alignment horizontal="right" wrapText="1"/>
    </xf>
    <xf numFmtId="0" fontId="54" fillId="0" borderId="0" xfId="1" applyFont="1" applyFill="1"/>
    <xf numFmtId="0" fontId="16" fillId="0" borderId="0" xfId="1" applyFont="1" applyFill="1"/>
    <xf numFmtId="0" fontId="41" fillId="0" borderId="0" xfId="1" applyFont="1" applyFill="1" applyAlignment="1">
      <alignment horizontal="right"/>
    </xf>
    <xf numFmtId="37" fontId="41" fillId="0" borderId="0" xfId="1" applyNumberFormat="1" applyFont="1" applyFill="1"/>
    <xf numFmtId="0" fontId="41" fillId="0" borderId="0" xfId="1" applyFont="1" applyFill="1" applyAlignment="1">
      <alignment horizontal="left" wrapText="1"/>
    </xf>
    <xf numFmtId="0" fontId="51" fillId="0" borderId="0" xfId="1" applyFont="1" applyFill="1"/>
    <xf numFmtId="0" fontId="41" fillId="0" borderId="0" xfId="1" applyFont="1" applyFill="1" applyBorder="1"/>
    <xf numFmtId="37" fontId="54" fillId="0" borderId="0" xfId="1" applyNumberFormat="1" applyFont="1" applyFill="1"/>
    <xf numFmtId="41" fontId="13" fillId="0" borderId="0" xfId="1" applyNumberFormat="1" applyFont="1" applyFill="1" applyBorder="1" applyAlignment="1">
      <alignment horizontal="right"/>
    </xf>
    <xf numFmtId="41" fontId="41" fillId="0" borderId="0" xfId="1" applyNumberFormat="1" applyFont="1" applyFill="1" applyAlignment="1">
      <alignment horizontal="right"/>
    </xf>
    <xf numFmtId="41" fontId="41" fillId="0" borderId="0" xfId="1" applyNumberFormat="1" applyFont="1" applyFill="1" applyBorder="1" applyAlignment="1">
      <alignment horizontal="right"/>
    </xf>
    <xf numFmtId="164" fontId="41" fillId="0" borderId="0" xfId="2" applyNumberFormat="1" applyFont="1" applyFill="1" applyAlignment="1">
      <alignment horizontal="right"/>
    </xf>
    <xf numFmtId="37" fontId="41" fillId="0" borderId="0" xfId="1" applyNumberFormat="1" applyFont="1" applyFill="1" applyAlignment="1">
      <alignment horizontal="right" wrapText="1"/>
    </xf>
    <xf numFmtId="0" fontId="41" fillId="0" borderId="0" xfId="1" applyFont="1" applyFill="1" applyAlignment="1">
      <alignment horizontal="left"/>
    </xf>
    <xf numFmtId="0" fontId="22" fillId="0" borderId="0" xfId="1" applyFont="1" applyAlignment="1">
      <alignment horizontal="center"/>
    </xf>
    <xf numFmtId="164" fontId="22" fillId="0" borderId="0" xfId="2" applyNumberFormat="1" applyFont="1" applyAlignment="1"/>
    <xf numFmtId="0" fontId="22" fillId="0" borderId="0" xfId="1" applyFont="1" applyAlignment="1">
      <alignment horizontal="right"/>
    </xf>
    <xf numFmtId="0" fontId="22" fillId="0" borderId="0" xfId="1" applyFont="1" applyFill="1"/>
    <xf numFmtId="164" fontId="13" fillId="0" borderId="0" xfId="2" applyNumberFormat="1" applyFont="1" applyBorder="1"/>
    <xf numFmtId="10" fontId="13" fillId="0" borderId="0" xfId="10" applyNumberFormat="1" applyFont="1" applyFill="1"/>
    <xf numFmtId="176" fontId="13" fillId="0" borderId="0" xfId="2" applyNumberFormat="1" applyFont="1" applyFill="1"/>
    <xf numFmtId="37" fontId="13" fillId="7" borderId="0" xfId="1" applyNumberFormat="1" applyFont="1" applyFill="1" applyAlignment="1">
      <alignment horizontal="right"/>
    </xf>
    <xf numFmtId="37" fontId="41" fillId="7" borderId="0" xfId="1" applyNumberFormat="1" applyFont="1" applyFill="1" applyAlignment="1">
      <alignment horizontal="right"/>
    </xf>
    <xf numFmtId="164" fontId="32" fillId="0" borderId="0" xfId="2" applyNumberFormat="1" applyFont="1" applyFill="1"/>
    <xf numFmtId="3" fontId="13" fillId="8" borderId="0" xfId="1" applyNumberFormat="1" applyFont="1" applyFill="1" applyBorder="1"/>
    <xf numFmtId="41" fontId="13" fillId="8" borderId="13" xfId="3" applyFont="1" applyFill="1" applyBorder="1"/>
    <xf numFmtId="0" fontId="22" fillId="0" borderId="0" xfId="1" applyFont="1" applyFill="1" applyBorder="1"/>
    <xf numFmtId="0" fontId="51" fillId="0" borderId="0" xfId="1" applyFont="1" applyFill="1" applyBorder="1"/>
    <xf numFmtId="164" fontId="13" fillId="0" borderId="13" xfId="2" applyNumberFormat="1" applyFont="1" applyFill="1" applyBorder="1" applyAlignment="1">
      <alignment horizontal="right"/>
    </xf>
    <xf numFmtId="164" fontId="41" fillId="8" borderId="0" xfId="2" applyNumberFormat="1" applyFont="1" applyFill="1" applyAlignment="1">
      <alignment horizontal="right" wrapText="1"/>
    </xf>
    <xf numFmtId="3" fontId="13" fillId="0" borderId="0" xfId="2" applyNumberFormat="1" applyFont="1" applyFill="1"/>
    <xf numFmtId="164" fontId="13" fillId="8" borderId="13" xfId="2" applyNumberFormat="1" applyFont="1" applyFill="1" applyBorder="1"/>
    <xf numFmtId="41" fontId="23" fillId="8" borderId="28" xfId="3" applyFont="1" applyFill="1" applyBorder="1"/>
    <xf numFmtId="41" fontId="23" fillId="8" borderId="13" xfId="3" applyFont="1" applyFill="1" applyBorder="1"/>
    <xf numFmtId="164" fontId="22" fillId="0" borderId="0" xfId="2" applyNumberFormat="1" applyFont="1" applyFill="1"/>
    <xf numFmtId="167" fontId="13" fillId="0" borderId="0" xfId="10" applyNumberFormat="1" applyFont="1"/>
    <xf numFmtId="164" fontId="22" fillId="0" borderId="0" xfId="2" applyNumberFormat="1" applyFont="1"/>
    <xf numFmtId="166" fontId="13" fillId="0" borderId="0" xfId="6" applyNumberFormat="1" applyFont="1" applyFill="1" applyBorder="1"/>
    <xf numFmtId="10" fontId="22" fillId="0" borderId="0" xfId="10" applyNumberFormat="1" applyFont="1"/>
    <xf numFmtId="10" fontId="22" fillId="0" borderId="0" xfId="2" applyNumberFormat="1" applyFont="1"/>
    <xf numFmtId="3" fontId="13" fillId="7" borderId="0" xfId="2" applyNumberFormat="1" applyFont="1" applyFill="1" applyBorder="1"/>
    <xf numFmtId="164" fontId="13" fillId="0" borderId="0" xfId="2" applyNumberFormat="1" applyFont="1" applyFill="1" applyBorder="1" applyAlignment="1">
      <alignment horizontal="left"/>
    </xf>
    <xf numFmtId="164" fontId="13" fillId="0" borderId="2" xfId="2" applyNumberFormat="1" applyFont="1" applyFill="1" applyBorder="1" applyAlignment="1"/>
    <xf numFmtId="164" fontId="13" fillId="0" borderId="9" xfId="2" applyNumberFormat="1" applyFont="1" applyFill="1" applyBorder="1"/>
    <xf numFmtId="164" fontId="13" fillId="10" borderId="12" xfId="2" applyNumberFormat="1" applyFont="1" applyFill="1" applyBorder="1"/>
    <xf numFmtId="164" fontId="13" fillId="0" borderId="2" xfId="2" applyNumberFormat="1" applyFont="1" applyBorder="1"/>
    <xf numFmtId="3" fontId="13" fillId="0" borderId="0" xfId="6" applyNumberFormat="1" applyFont="1" applyFill="1" applyBorder="1"/>
    <xf numFmtId="167" fontId="13" fillId="0" borderId="0" xfId="10" applyNumberFormat="1" applyFont="1" applyFill="1" applyBorder="1"/>
    <xf numFmtId="3" fontId="13" fillId="0" borderId="2" xfId="6" applyNumberFormat="1" applyFont="1" applyBorder="1"/>
    <xf numFmtId="164" fontId="13" fillId="0" borderId="0" xfId="2" applyNumberFormat="1" applyFont="1" applyFill="1" applyBorder="1" applyAlignment="1">
      <alignment horizontal="center" wrapText="1"/>
    </xf>
    <xf numFmtId="10" fontId="13" fillId="0" borderId="0" xfId="10" applyNumberFormat="1" applyFont="1"/>
    <xf numFmtId="0" fontId="11" fillId="0" borderId="0" xfId="0" applyFont="1" applyFill="1" applyBorder="1" applyAlignment="1">
      <alignment horizontal="center"/>
    </xf>
    <xf numFmtId="0" fontId="13" fillId="0" borderId="0" xfId="0" applyFont="1" applyFill="1" applyBorder="1"/>
    <xf numFmtId="0" fontId="32" fillId="0" borderId="0" xfId="0" applyFont="1"/>
    <xf numFmtId="164" fontId="29" fillId="0" borderId="0" xfId="2" applyNumberFormat="1" applyFont="1" applyFill="1" applyAlignment="1"/>
    <xf numFmtId="10" fontId="32" fillId="0" borderId="0" xfId="10" applyNumberFormat="1" applyFont="1" applyFill="1" applyBorder="1"/>
    <xf numFmtId="37" fontId="41" fillId="0" borderId="23" xfId="1" applyNumberFormat="1" applyFont="1" applyBorder="1" applyAlignment="1">
      <alignment horizontal="right" wrapText="1"/>
    </xf>
    <xf numFmtId="3" fontId="13" fillId="0" borderId="23" xfId="1" applyNumberFormat="1" applyFont="1" applyFill="1" applyBorder="1"/>
    <xf numFmtId="0" fontId="62" fillId="0" borderId="0" xfId="0" applyFont="1" applyFill="1" applyBorder="1" applyAlignment="1">
      <alignment horizontal="center"/>
    </xf>
    <xf numFmtId="0" fontId="11" fillId="0" borderId="0" xfId="0" applyFont="1" applyFill="1" applyBorder="1" applyAlignment="1">
      <alignment horizontal="center" wrapText="1"/>
    </xf>
    <xf numFmtId="0" fontId="11" fillId="0" borderId="15" xfId="0" applyFont="1" applyFill="1" applyBorder="1" applyAlignment="1">
      <alignment horizontal="center" wrapText="1"/>
    </xf>
    <xf numFmtId="0" fontId="47" fillId="0" borderId="0" xfId="0" applyFont="1" applyFill="1" applyBorder="1" applyAlignment="1"/>
    <xf numFmtId="0" fontId="47" fillId="0" borderId="0" xfId="0" applyFont="1" applyFill="1" applyBorder="1" applyAlignment="1">
      <alignment horizontal="center"/>
    </xf>
    <xf numFmtId="0" fontId="47" fillId="0" borderId="16" xfId="0" applyFont="1" applyFill="1" applyBorder="1" applyAlignment="1">
      <alignment horizontal="left"/>
    </xf>
    <xf numFmtId="0" fontId="47" fillId="0" borderId="0" xfId="0" applyFont="1" applyFill="1" applyBorder="1" applyAlignment="1">
      <alignment horizontal="left"/>
    </xf>
    <xf numFmtId="43" fontId="64" fillId="0" borderId="0" xfId="2" applyFont="1" applyFill="1" applyBorder="1" applyAlignment="1"/>
    <xf numFmtId="0" fontId="13" fillId="0" borderId="2" xfId="0" applyFont="1" applyFill="1" applyBorder="1"/>
    <xf numFmtId="0" fontId="13" fillId="0" borderId="0" xfId="0" applyFont="1" applyFill="1" applyBorder="1" applyAlignment="1"/>
    <xf numFmtId="0" fontId="47" fillId="0" borderId="0" xfId="0" applyFont="1" applyFill="1" applyBorder="1" applyAlignment="1">
      <alignment wrapText="1"/>
    </xf>
    <xf numFmtId="0" fontId="12" fillId="0" borderId="0" xfId="0" applyFont="1" applyFill="1" applyBorder="1" applyAlignment="1"/>
    <xf numFmtId="166" fontId="13" fillId="0" borderId="0" xfId="0" applyNumberFormat="1" applyFont="1" applyFill="1" applyBorder="1" applyAlignment="1">
      <alignment horizontal="center"/>
    </xf>
    <xf numFmtId="0" fontId="13" fillId="0" borderId="0" xfId="0" applyFont="1" applyFill="1" applyBorder="1" applyAlignment="1">
      <alignment horizontal="center"/>
    </xf>
    <xf numFmtId="43" fontId="13" fillId="0" borderId="0" xfId="2" applyFont="1" applyFill="1" applyBorder="1" applyAlignment="1"/>
    <xf numFmtId="0" fontId="61" fillId="0" borderId="0" xfId="0" applyFont="1" applyFill="1" applyBorder="1" applyAlignment="1">
      <alignment horizontal="center"/>
    </xf>
    <xf numFmtId="0" fontId="12" fillId="0" borderId="0" xfId="0" applyFont="1" applyFill="1" applyBorder="1" applyAlignment="1">
      <alignment horizontal="center"/>
    </xf>
    <xf numFmtId="0" fontId="12" fillId="0" borderId="0" xfId="0" applyFont="1" applyFill="1" applyBorder="1" applyAlignment="1">
      <alignment horizontal="center" wrapText="1"/>
    </xf>
    <xf numFmtId="0" fontId="60" fillId="0" borderId="0" xfId="0" applyFont="1" applyFill="1" applyBorder="1" applyAlignment="1"/>
    <xf numFmtId="0" fontId="12" fillId="0" borderId="15" xfId="0" applyFont="1" applyFill="1" applyBorder="1" applyAlignment="1">
      <alignment horizontal="center" wrapText="1"/>
    </xf>
    <xf numFmtId="0" fontId="13" fillId="0" borderId="16" xfId="0" applyFont="1" applyFill="1" applyBorder="1" applyAlignment="1"/>
    <xf numFmtId="0" fontId="13" fillId="0" borderId="15" xfId="0" applyFont="1" applyFill="1" applyBorder="1"/>
    <xf numFmtId="0" fontId="13" fillId="0" borderId="6" xfId="0" applyFont="1" applyFill="1" applyBorder="1" applyAlignment="1"/>
    <xf numFmtId="0" fontId="13" fillId="0" borderId="2" xfId="0" applyFont="1" applyFill="1" applyBorder="1" applyAlignment="1"/>
    <xf numFmtId="0" fontId="13" fillId="0" borderId="2" xfId="0" applyFont="1" applyFill="1" applyBorder="1" applyAlignment="1">
      <alignment horizontal="center"/>
    </xf>
    <xf numFmtId="166" fontId="13" fillId="0" borderId="2" xfId="6" applyNumberFormat="1" applyFont="1" applyFill="1" applyBorder="1" applyAlignment="1">
      <alignment horizontal="center"/>
    </xf>
    <xf numFmtId="166" fontId="13" fillId="0" borderId="2" xfId="0" applyNumberFormat="1" applyFont="1" applyFill="1" applyBorder="1" applyAlignment="1">
      <alignment horizontal="center"/>
    </xf>
    <xf numFmtId="0" fontId="16" fillId="0" borderId="2" xfId="0" applyFont="1" applyFill="1" applyBorder="1"/>
    <xf numFmtId="0" fontId="13" fillId="0" borderId="9" xfId="0" applyFont="1" applyFill="1" applyBorder="1"/>
    <xf numFmtId="0" fontId="60" fillId="0" borderId="0" xfId="0" applyFont="1" applyFill="1" applyBorder="1"/>
    <xf numFmtId="166" fontId="13" fillId="0" borderId="23" xfId="0" applyNumberFormat="1" applyFont="1" applyFill="1" applyBorder="1" applyAlignment="1">
      <alignment horizontal="center"/>
    </xf>
    <xf numFmtId="164" fontId="13" fillId="0" borderId="0" xfId="1" applyNumberFormat="1" applyFont="1" applyAlignment="1">
      <alignment horizontal="center"/>
    </xf>
    <xf numFmtId="0" fontId="10" fillId="0" borderId="0" xfId="21" applyFont="1"/>
    <xf numFmtId="0" fontId="10" fillId="0" borderId="0" xfId="21" applyFont="1" applyAlignment="1">
      <alignment horizontal="center"/>
    </xf>
    <xf numFmtId="0" fontId="11" fillId="0" borderId="4" xfId="21" applyFont="1" applyBorder="1" applyAlignment="1">
      <alignment horizontal="center"/>
    </xf>
    <xf numFmtId="0" fontId="11" fillId="0" borderId="0" xfId="21" applyFont="1"/>
    <xf numFmtId="43" fontId="10" fillId="0" borderId="0" xfId="2" applyNumberFormat="1" applyFont="1"/>
    <xf numFmtId="13" fontId="10" fillId="0" borderId="0" xfId="21" applyNumberFormat="1" applyFont="1"/>
    <xf numFmtId="49" fontId="10" fillId="0" borderId="0" xfId="21" applyNumberFormat="1" applyFont="1" applyAlignment="1">
      <alignment horizontal="left" indent="1"/>
    </xf>
    <xf numFmtId="2" fontId="10" fillId="0" borderId="0" xfId="21" applyNumberFormat="1" applyFont="1"/>
    <xf numFmtId="17" fontId="10" fillId="0" borderId="0" xfId="21" applyNumberFormat="1" applyFont="1"/>
    <xf numFmtId="37" fontId="13" fillId="8" borderId="5" xfId="1" applyNumberFormat="1" applyFont="1" applyFill="1" applyBorder="1" applyAlignment="1" applyProtection="1">
      <alignment horizontal="right" wrapText="1"/>
      <protection locked="0"/>
    </xf>
    <xf numFmtId="3" fontId="13" fillId="8" borderId="0" xfId="1" applyNumberFormat="1" applyFont="1" applyFill="1" applyBorder="1" applyProtection="1">
      <protection locked="0"/>
    </xf>
    <xf numFmtId="164" fontId="13" fillId="0" borderId="0" xfId="2" applyNumberFormat="1" applyFont="1" applyAlignment="1" applyProtection="1">
      <protection locked="0"/>
    </xf>
    <xf numFmtId="3" fontId="13" fillId="8" borderId="0" xfId="2" applyNumberFormat="1" applyFont="1" applyFill="1" applyProtection="1">
      <protection locked="0"/>
    </xf>
    <xf numFmtId="172" fontId="13" fillId="8" borderId="0" xfId="1" applyNumberFormat="1" applyFont="1" applyFill="1" applyProtection="1">
      <protection locked="0"/>
    </xf>
    <xf numFmtId="0" fontId="10" fillId="0" borderId="0" xfId="21" applyFont="1" applyFill="1"/>
    <xf numFmtId="0" fontId="13" fillId="0" borderId="0" xfId="21" applyFont="1"/>
    <xf numFmtId="0" fontId="13" fillId="0" borderId="0" xfId="21" applyFont="1" applyFill="1"/>
    <xf numFmtId="0" fontId="13" fillId="0" borderId="0" xfId="21" applyFont="1" applyAlignment="1">
      <alignment horizontal="center"/>
    </xf>
    <xf numFmtId="0" fontId="13" fillId="0" borderId="0" xfId="21" applyFont="1" applyBorder="1"/>
    <xf numFmtId="0" fontId="12" fillId="0" borderId="0" xfId="21" applyFont="1" applyFill="1" applyBorder="1" applyAlignment="1">
      <alignment horizontal="center" wrapText="1"/>
    </xf>
    <xf numFmtId="0" fontId="13" fillId="0" borderId="0" xfId="21" applyFont="1" applyFill="1" applyBorder="1" applyAlignment="1">
      <alignment horizontal="center"/>
    </xf>
    <xf numFmtId="0" fontId="12" fillId="0" borderId="0" xfId="21" applyFont="1" applyFill="1" applyBorder="1" applyAlignment="1"/>
    <xf numFmtId="0" fontId="13" fillId="0" borderId="0" xfId="21" applyFont="1" applyFill="1" applyBorder="1"/>
    <xf numFmtId="0" fontId="22" fillId="0" borderId="0" xfId="21" applyFont="1" applyFill="1" applyBorder="1" applyAlignment="1">
      <alignment horizontal="center"/>
    </xf>
    <xf numFmtId="0" fontId="22" fillId="0" borderId="0" xfId="21" applyFont="1" applyFill="1"/>
    <xf numFmtId="164" fontId="21" fillId="0" borderId="41" xfId="2" applyNumberFormat="1" applyFont="1" applyFill="1" applyBorder="1"/>
    <xf numFmtId="164" fontId="22" fillId="0" borderId="0" xfId="10" applyNumberFormat="1" applyFont="1" applyAlignment="1">
      <alignment horizontal="center"/>
    </xf>
    <xf numFmtId="0" fontId="22" fillId="0" borderId="0" xfId="21" applyFont="1"/>
    <xf numFmtId="0" fontId="22" fillId="0" borderId="0" xfId="21" applyFont="1" applyBorder="1"/>
    <xf numFmtId="164" fontId="21" fillId="0" borderId="0" xfId="2" applyNumberFormat="1" applyFont="1" applyFill="1" applyBorder="1"/>
    <xf numFmtId="0" fontId="65" fillId="0" borderId="0" xfId="0" applyFont="1" applyBorder="1" applyAlignment="1">
      <alignment vertical="center"/>
    </xf>
    <xf numFmtId="164" fontId="65" fillId="0" borderId="0" xfId="2" applyNumberFormat="1" applyFont="1" applyBorder="1"/>
    <xf numFmtId="0" fontId="65" fillId="0" borderId="0" xfId="0" applyFont="1" applyFill="1" applyBorder="1" applyAlignment="1"/>
    <xf numFmtId="0" fontId="65" fillId="0" borderId="0" xfId="0" applyFont="1" applyFill="1" applyBorder="1" applyAlignment="1">
      <alignment wrapText="1"/>
    </xf>
    <xf numFmtId="0" fontId="66" fillId="0" borderId="0" xfId="0" applyFont="1" applyFill="1" applyBorder="1" applyAlignment="1"/>
    <xf numFmtId="0" fontId="12" fillId="0" borderId="0" xfId="21" applyNumberFormat="1" applyFont="1" applyFill="1" applyBorder="1" applyAlignment="1">
      <alignment horizontal="center"/>
    </xf>
    <xf numFmtId="0" fontId="12" fillId="0" borderId="0" xfId="21" applyFont="1" applyAlignment="1">
      <alignment horizontal="centerContinuous"/>
    </xf>
    <xf numFmtId="0" fontId="13" fillId="0" borderId="0" xfId="21" applyNumberFormat="1" applyFont="1" applyFill="1" applyBorder="1" applyAlignment="1"/>
    <xf numFmtId="0" fontId="13" fillId="0" borderId="0" xfId="21" applyNumberFormat="1" applyFont="1" applyFill="1" applyBorder="1" applyAlignment="1">
      <alignment horizontal="center"/>
    </xf>
    <xf numFmtId="37" fontId="13" fillId="0" borderId="0" xfId="21" applyNumberFormat="1" applyFont="1" applyBorder="1" applyAlignment="1">
      <alignment horizontal="left"/>
    </xf>
    <xf numFmtId="37" fontId="42" fillId="0" borderId="0" xfId="21" applyNumberFormat="1" applyFont="1" applyBorder="1" applyAlignment="1">
      <alignment horizontal="left"/>
    </xf>
    <xf numFmtId="0" fontId="12" fillId="0" borderId="0" xfId="21" applyFont="1" applyFill="1" applyBorder="1" applyAlignment="1">
      <alignment horizontal="left"/>
    </xf>
    <xf numFmtId="0" fontId="13" fillId="0" borderId="0" xfId="21" applyNumberFormat="1" applyFont="1" applyBorder="1" applyAlignment="1">
      <alignment horizontal="center"/>
    </xf>
    <xf numFmtId="0" fontId="13" fillId="0" borderId="0" xfId="21" applyFont="1" applyBorder="1" applyAlignment="1"/>
    <xf numFmtId="0" fontId="12" fillId="0" borderId="0" xfId="21" applyFont="1" applyBorder="1" applyAlignment="1">
      <alignment horizontal="center"/>
    </xf>
    <xf numFmtId="0" fontId="12" fillId="10" borderId="11" xfId="21" applyFont="1" applyFill="1" applyBorder="1" applyAlignment="1"/>
    <xf numFmtId="0" fontId="12" fillId="10" borderId="12" xfId="21" applyFont="1" applyFill="1" applyBorder="1" applyAlignment="1"/>
    <xf numFmtId="0" fontId="12" fillId="10" borderId="12" xfId="21" applyFont="1" applyFill="1" applyBorder="1" applyAlignment="1">
      <alignment horizontal="center"/>
    </xf>
    <xf numFmtId="0" fontId="12" fillId="10" borderId="12" xfId="21" applyFont="1" applyFill="1" applyBorder="1" applyAlignment="1">
      <alignment wrapText="1"/>
    </xf>
    <xf numFmtId="0" fontId="12" fillId="10" borderId="14" xfId="21" applyFont="1" applyFill="1" applyBorder="1" applyAlignment="1">
      <alignment horizontal="center" wrapText="1"/>
    </xf>
    <xf numFmtId="0" fontId="13" fillId="0" borderId="7" xfId="21" applyFont="1" applyBorder="1" applyAlignment="1">
      <alignment horizontal="center"/>
    </xf>
    <xf numFmtId="0" fontId="12" fillId="0" borderId="8" xfId="21" applyNumberFormat="1" applyFont="1" applyFill="1" applyBorder="1" applyAlignment="1"/>
    <xf numFmtId="0" fontId="13" fillId="0" borderId="8" xfId="21" applyFont="1" applyBorder="1" applyAlignment="1"/>
    <xf numFmtId="0" fontId="13" fillId="0" borderId="8" xfId="21" applyFont="1" applyBorder="1"/>
    <xf numFmtId="0" fontId="13" fillId="0" borderId="8" xfId="21" applyFont="1" applyBorder="1" applyAlignment="1">
      <alignment horizontal="center"/>
    </xf>
    <xf numFmtId="0" fontId="13" fillId="0" borderId="26" xfId="21" applyFont="1" applyBorder="1"/>
    <xf numFmtId="0" fontId="13" fillId="0" borderId="16" xfId="21" applyFont="1" applyBorder="1" applyAlignment="1">
      <alignment horizontal="center"/>
    </xf>
    <xf numFmtId="0" fontId="12" fillId="0" borderId="0" xfId="21" applyNumberFormat="1" applyFont="1" applyFill="1" applyBorder="1" applyAlignment="1"/>
    <xf numFmtId="0" fontId="13" fillId="0" borderId="0" xfId="21" applyFont="1" applyFill="1" applyBorder="1" applyAlignment="1">
      <alignment horizontal="left"/>
    </xf>
    <xf numFmtId="164" fontId="13" fillId="8" borderId="0" xfId="2" applyNumberFormat="1" applyFont="1" applyFill="1" applyBorder="1"/>
    <xf numFmtId="3" fontId="13" fillId="8" borderId="0" xfId="2" applyNumberFormat="1" applyFont="1" applyFill="1" applyBorder="1"/>
    <xf numFmtId="3" fontId="13" fillId="0" borderId="0" xfId="21" applyNumberFormat="1" applyFont="1" applyFill="1" applyBorder="1"/>
    <xf numFmtId="0" fontId="13" fillId="0" borderId="16" xfId="21" applyNumberFormat="1" applyFont="1" applyFill="1" applyBorder="1" applyAlignment="1">
      <alignment horizontal="center"/>
    </xf>
    <xf numFmtId="0" fontId="13" fillId="0" borderId="0" xfId="21" applyNumberFormat="1" applyFont="1" applyFill="1" applyBorder="1" applyAlignment="1">
      <alignment horizontal="left"/>
    </xf>
    <xf numFmtId="3" fontId="13" fillId="0" borderId="0" xfId="21" applyNumberFormat="1" applyFont="1" applyFill="1" applyBorder="1" applyAlignment="1">
      <alignment horizontal="center"/>
    </xf>
    <xf numFmtId="3" fontId="13" fillId="0" borderId="0" xfId="21" applyNumberFormat="1" applyFont="1" applyFill="1" applyBorder="1" applyAlignment="1">
      <alignment horizontal="left"/>
    </xf>
    <xf numFmtId="0" fontId="13" fillId="0" borderId="15" xfId="21" applyFont="1" applyBorder="1"/>
    <xf numFmtId="3" fontId="13" fillId="0" borderId="0" xfId="21" applyNumberFormat="1" applyFont="1" applyFill="1" applyBorder="1" applyAlignment="1"/>
    <xf numFmtId="3" fontId="23" fillId="0" borderId="0" xfId="2" applyNumberFormat="1" applyFont="1" applyFill="1" applyBorder="1"/>
    <xf numFmtId="0" fontId="13" fillId="0" borderId="16" xfId="21" applyFont="1" applyFill="1" applyBorder="1" applyAlignment="1">
      <alignment horizontal="center"/>
    </xf>
    <xf numFmtId="0" fontId="12" fillId="0" borderId="0" xfId="21" applyNumberFormat="1" applyFont="1" applyFill="1" applyBorder="1" applyAlignment="1">
      <alignment horizontal="left"/>
    </xf>
    <xf numFmtId="0" fontId="13" fillId="0" borderId="0" xfId="21" applyFont="1" applyBorder="1" applyAlignment="1">
      <alignment horizontal="left"/>
    </xf>
    <xf numFmtId="0" fontId="13" fillId="0" borderId="6" xfId="21" applyFont="1" applyFill="1" applyBorder="1" applyAlignment="1">
      <alignment horizontal="center"/>
    </xf>
    <xf numFmtId="0" fontId="12" fillId="0" borderId="2" xfId="21" applyNumberFormat="1" applyFont="1" applyFill="1" applyBorder="1" applyAlignment="1">
      <alignment horizontal="left"/>
    </xf>
    <xf numFmtId="0" fontId="13" fillId="0" borderId="2" xfId="21" applyNumberFormat="1" applyFont="1" applyFill="1" applyBorder="1" applyAlignment="1">
      <alignment horizontal="left"/>
    </xf>
    <xf numFmtId="0" fontId="13" fillId="0" borderId="2" xfId="21" applyFont="1" applyFill="1" applyBorder="1"/>
    <xf numFmtId="0" fontId="13" fillId="0" borderId="2" xfId="21" applyFont="1" applyFill="1" applyBorder="1" applyAlignment="1">
      <alignment horizontal="center"/>
    </xf>
    <xf numFmtId="0" fontId="13" fillId="0" borderId="2" xfId="21" applyFont="1" applyFill="1" applyBorder="1" applyAlignment="1"/>
    <xf numFmtId="0" fontId="13" fillId="0" borderId="9" xfId="21" applyFont="1" applyFill="1" applyBorder="1"/>
    <xf numFmtId="0" fontId="13" fillId="0" borderId="0" xfId="21" applyFont="1" applyFill="1" applyBorder="1" applyAlignment="1"/>
    <xf numFmtId="0" fontId="13" fillId="0" borderId="0" xfId="21" applyNumberFormat="1" applyFont="1" applyBorder="1" applyAlignment="1">
      <alignment horizontal="left"/>
    </xf>
    <xf numFmtId="0" fontId="13" fillId="0" borderId="0" xfId="21" applyFont="1" applyBorder="1" applyAlignment="1">
      <alignment horizontal="center"/>
    </xf>
    <xf numFmtId="0" fontId="13" fillId="0" borderId="0" xfId="21" applyNumberFormat="1" applyFont="1" applyBorder="1" applyAlignment="1"/>
    <xf numFmtId="37" fontId="12" fillId="0" borderId="0" xfId="21" applyNumberFormat="1" applyFont="1" applyBorder="1" applyAlignment="1">
      <alignment horizontal="left"/>
    </xf>
    <xf numFmtId="0" fontId="13" fillId="10" borderId="12" xfId="21" applyFont="1" applyFill="1" applyBorder="1"/>
    <xf numFmtId="0" fontId="13" fillId="10" borderId="14" xfId="21" applyFont="1" applyFill="1" applyBorder="1"/>
    <xf numFmtId="0" fontId="12" fillId="0" borderId="16" xfId="21" applyFont="1" applyFill="1" applyBorder="1" applyAlignment="1"/>
    <xf numFmtId="0" fontId="12" fillId="0" borderId="0" xfId="21" applyFont="1" applyFill="1" applyBorder="1" applyAlignment="1">
      <alignment horizontal="center"/>
    </xf>
    <xf numFmtId="0" fontId="12" fillId="0" borderId="0" xfId="21" applyFont="1" applyFill="1" applyBorder="1" applyAlignment="1">
      <alignment wrapText="1"/>
    </xf>
    <xf numFmtId="0" fontId="13" fillId="0" borderId="15" xfId="21" applyFont="1" applyFill="1" applyBorder="1"/>
    <xf numFmtId="3" fontId="13" fillId="0" borderId="0" xfId="21" applyNumberFormat="1" applyFont="1" applyFill="1" applyAlignment="1">
      <alignment horizontal="center"/>
    </xf>
    <xf numFmtId="0" fontId="13" fillId="0" borderId="6" xfId="21" applyNumberFormat="1" applyFont="1" applyFill="1" applyBorder="1" applyAlignment="1">
      <alignment horizontal="center"/>
    </xf>
    <xf numFmtId="0" fontId="13" fillId="0" borderId="2" xfId="21" applyFont="1" applyBorder="1"/>
    <xf numFmtId="0" fontId="13" fillId="0" borderId="2" xfId="21" applyNumberFormat="1" applyFont="1" applyBorder="1" applyAlignment="1">
      <alignment horizontal="left"/>
    </xf>
    <xf numFmtId="0" fontId="13" fillId="0" borderId="2" xfId="21" applyFont="1" applyBorder="1" applyAlignment="1">
      <alignment horizontal="center"/>
    </xf>
    <xf numFmtId="0" fontId="13" fillId="0" borderId="2" xfId="21" applyNumberFormat="1" applyFont="1" applyBorder="1" applyAlignment="1"/>
    <xf numFmtId="0" fontId="13" fillId="0" borderId="9" xfId="21" applyFont="1" applyBorder="1"/>
    <xf numFmtId="0" fontId="12" fillId="10" borderId="12" xfId="21" applyFont="1" applyFill="1" applyBorder="1" applyAlignment="1">
      <alignment horizontal="center" wrapText="1"/>
    </xf>
    <xf numFmtId="0" fontId="13" fillId="0" borderId="16" xfId="21" applyFont="1" applyBorder="1"/>
    <xf numFmtId="0" fontId="13" fillId="0" borderId="0" xfId="21" applyFont="1" applyBorder="1" applyAlignment="1">
      <alignment horizontal="left" indent="1"/>
    </xf>
    <xf numFmtId="0" fontId="13" fillId="0" borderId="2" xfId="21" applyNumberFormat="1" applyFont="1" applyFill="1" applyBorder="1" applyAlignment="1">
      <alignment horizontal="center"/>
    </xf>
    <xf numFmtId="0" fontId="13" fillId="0" borderId="2" xfId="21" applyNumberFormat="1" applyFont="1" applyBorder="1" applyAlignment="1">
      <alignment horizontal="center"/>
    </xf>
    <xf numFmtId="3" fontId="12" fillId="10" borderId="12" xfId="21" applyNumberFormat="1" applyFont="1" applyFill="1" applyBorder="1" applyAlignment="1">
      <alignment horizontal="center" wrapText="1"/>
    </xf>
    <xf numFmtId="3" fontId="12" fillId="10" borderId="12" xfId="21" applyNumberFormat="1" applyFont="1" applyFill="1" applyBorder="1" applyAlignment="1">
      <alignment horizontal="center"/>
    </xf>
    <xf numFmtId="0" fontId="13" fillId="0" borderId="7" xfId="21" applyFont="1" applyFill="1" applyBorder="1"/>
    <xf numFmtId="0" fontId="12" fillId="0" borderId="8" xfId="21" applyNumberFormat="1" applyFont="1" applyFill="1" applyBorder="1" applyAlignment="1">
      <alignment horizontal="left"/>
    </xf>
    <xf numFmtId="0" fontId="12" fillId="0" borderId="8" xfId="21" applyFont="1" applyFill="1" applyBorder="1"/>
    <xf numFmtId="0" fontId="13" fillId="0" borderId="8" xfId="21" applyFont="1" applyFill="1" applyBorder="1"/>
    <xf numFmtId="0" fontId="13" fillId="0" borderId="8" xfId="21" applyFont="1" applyFill="1" applyBorder="1" applyAlignment="1">
      <alignment horizontal="center"/>
    </xf>
    <xf numFmtId="0" fontId="13" fillId="0" borderId="8" xfId="21" applyNumberFormat="1" applyFont="1" applyFill="1" applyBorder="1" applyAlignment="1">
      <alignment horizontal="left"/>
    </xf>
    <xf numFmtId="3" fontId="12" fillId="0" borderId="8" xfId="21" applyNumberFormat="1" applyFont="1" applyFill="1" applyBorder="1" applyAlignment="1">
      <alignment horizontal="center"/>
    </xf>
    <xf numFmtId="0" fontId="12" fillId="0" borderId="8" xfId="21" applyFont="1" applyFill="1" applyBorder="1" applyAlignment="1">
      <alignment horizontal="left"/>
    </xf>
    <xf numFmtId="167" fontId="13" fillId="0" borderId="8" xfId="21" applyNumberFormat="1" applyFont="1" applyFill="1" applyBorder="1"/>
    <xf numFmtId="0" fontId="13" fillId="0" borderId="26" xfId="21" applyFont="1" applyFill="1" applyBorder="1"/>
    <xf numFmtId="0" fontId="13" fillId="0" borderId="16" xfId="21" applyFont="1" applyFill="1" applyBorder="1"/>
    <xf numFmtId="0" fontId="12" fillId="0" borderId="0" xfId="21" applyFont="1" applyFill="1" applyBorder="1"/>
    <xf numFmtId="3" fontId="12" fillId="0" borderId="0" xfId="21" applyNumberFormat="1" applyFont="1" applyFill="1" applyBorder="1" applyAlignment="1">
      <alignment horizontal="center"/>
    </xf>
    <xf numFmtId="167" fontId="13" fillId="0" borderId="0" xfId="21" applyNumberFormat="1" applyFont="1" applyFill="1" applyBorder="1"/>
    <xf numFmtId="0" fontId="13" fillId="0" borderId="15" xfId="21" applyFont="1" applyFill="1" applyBorder="1" applyAlignment="1">
      <alignment horizontal="center" wrapText="1"/>
    </xf>
    <xf numFmtId="167" fontId="12" fillId="0" borderId="0" xfId="2" applyNumberFormat="1" applyFont="1" applyFill="1" applyBorder="1"/>
    <xf numFmtId="0" fontId="12" fillId="0" borderId="2" xfId="21" applyNumberFormat="1" applyFont="1" applyFill="1" applyBorder="1" applyAlignment="1"/>
    <xf numFmtId="0" fontId="13" fillId="0" borderId="2" xfId="21" applyFont="1" applyFill="1" applyBorder="1" applyAlignment="1">
      <alignment horizontal="left"/>
    </xf>
    <xf numFmtId="3" fontId="13" fillId="0" borderId="2" xfId="21" applyNumberFormat="1" applyFont="1" applyFill="1" applyBorder="1" applyAlignment="1">
      <alignment horizontal="center"/>
    </xf>
    <xf numFmtId="3" fontId="13" fillId="0" borderId="0" xfId="21" applyNumberFormat="1" applyFont="1" applyBorder="1" applyAlignment="1">
      <alignment horizontal="center"/>
    </xf>
    <xf numFmtId="0" fontId="12" fillId="0" borderId="7" xfId="21" applyFont="1" applyBorder="1"/>
    <xf numFmtId="0" fontId="12" fillId="0" borderId="8" xfId="21" applyFont="1" applyBorder="1"/>
    <xf numFmtId="0" fontId="12" fillId="0" borderId="8" xfId="21" applyFont="1" applyBorder="1" applyAlignment="1">
      <alignment horizontal="left"/>
    </xf>
    <xf numFmtId="3" fontId="13" fillId="0" borderId="8" xfId="21" applyNumberFormat="1" applyFont="1" applyBorder="1" applyAlignment="1">
      <alignment horizontal="center"/>
    </xf>
    <xf numFmtId="3" fontId="13" fillId="0" borderId="8" xfId="21" applyNumberFormat="1" applyFont="1" applyBorder="1" applyAlignment="1"/>
    <xf numFmtId="167" fontId="13" fillId="0" borderId="0" xfId="21" applyNumberFormat="1" applyFont="1" applyBorder="1"/>
    <xf numFmtId="0" fontId="12" fillId="0" borderId="15" xfId="21" applyFont="1" applyFill="1" applyBorder="1" applyAlignment="1">
      <alignment horizontal="center" wrapText="1"/>
    </xf>
    <xf numFmtId="166" fontId="13" fillId="0" borderId="2" xfId="6" applyNumberFormat="1" applyFont="1" applyFill="1" applyBorder="1"/>
    <xf numFmtId="0" fontId="12" fillId="10" borderId="7" xfId="21" applyFont="1" applyFill="1" applyBorder="1" applyAlignment="1"/>
    <xf numFmtId="0" fontId="12" fillId="10" borderId="8" xfId="21" applyFont="1" applyFill="1" applyBorder="1" applyAlignment="1"/>
    <xf numFmtId="0" fontId="12" fillId="10" borderId="8" xfId="21" applyFont="1" applyFill="1" applyBorder="1" applyAlignment="1">
      <alignment horizontal="center"/>
    </xf>
    <xf numFmtId="0" fontId="12" fillId="10" borderId="8" xfId="21" applyFont="1" applyFill="1" applyBorder="1" applyAlignment="1">
      <alignment wrapText="1"/>
    </xf>
    <xf numFmtId="0" fontId="13" fillId="0" borderId="7" xfId="21" applyNumberFormat="1" applyFont="1" applyFill="1" applyBorder="1" applyAlignment="1">
      <alignment horizontal="center"/>
    </xf>
    <xf numFmtId="3" fontId="13" fillId="0" borderId="15" xfId="21" applyNumberFormat="1" applyFont="1" applyBorder="1" applyAlignment="1">
      <alignment horizontal="center"/>
    </xf>
    <xf numFmtId="0" fontId="12" fillId="0" borderId="0" xfId="21" applyNumberFormat="1" applyFont="1" applyBorder="1" applyAlignment="1">
      <alignment horizontal="left"/>
    </xf>
    <xf numFmtId="0" fontId="13" fillId="0" borderId="2" xfId="21" applyNumberFormat="1" applyFont="1" applyFill="1" applyBorder="1" applyAlignment="1"/>
    <xf numFmtId="3" fontId="13" fillId="0" borderId="9" xfId="21" applyNumberFormat="1" applyFont="1" applyBorder="1" applyAlignment="1">
      <alignment horizontal="center"/>
    </xf>
    <xf numFmtId="0" fontId="12" fillId="0" borderId="7" xfId="21" applyFont="1" applyFill="1" applyBorder="1" applyAlignment="1"/>
    <xf numFmtId="0" fontId="12" fillId="0" borderId="8" xfId="21" applyFont="1" applyFill="1" applyBorder="1" applyAlignment="1"/>
    <xf numFmtId="0" fontId="12" fillId="0" borderId="8" xfId="21" applyFont="1" applyFill="1" applyBorder="1" applyAlignment="1">
      <alignment horizontal="center"/>
    </xf>
    <xf numFmtId="0" fontId="12" fillId="0" borderId="8" xfId="21" applyFont="1" applyFill="1" applyBorder="1" applyAlignment="1">
      <alignment wrapText="1"/>
    </xf>
    <xf numFmtId="0" fontId="12" fillId="0" borderId="8" xfId="21" applyFont="1" applyFill="1" applyBorder="1" applyAlignment="1">
      <alignment horizontal="center" wrapText="1"/>
    </xf>
    <xf numFmtId="0" fontId="12" fillId="0" borderId="26" xfId="21" applyFont="1" applyFill="1" applyBorder="1" applyAlignment="1">
      <alignment horizontal="center" wrapText="1"/>
    </xf>
    <xf numFmtId="3" fontId="13" fillId="0" borderId="15" xfId="21" applyNumberFormat="1" applyFont="1" applyFill="1" applyBorder="1" applyAlignment="1">
      <alignment horizontal="right"/>
    </xf>
    <xf numFmtId="0" fontId="12" fillId="0" borderId="15" xfId="21" applyFont="1" applyBorder="1" applyAlignment="1">
      <alignment horizontal="center"/>
    </xf>
    <xf numFmtId="3" fontId="13" fillId="0" borderId="15" xfId="21" applyNumberFormat="1" applyFont="1" applyBorder="1" applyAlignment="1">
      <alignment horizontal="right"/>
    </xf>
    <xf numFmtId="0" fontId="13" fillId="0" borderId="6" xfId="21" applyFont="1" applyBorder="1"/>
    <xf numFmtId="0" fontId="12" fillId="0" borderId="0" xfId="21" applyFont="1" applyBorder="1"/>
    <xf numFmtId="0" fontId="13" fillId="0" borderId="15" xfId="21" applyFont="1" applyFill="1" applyBorder="1" applyAlignment="1">
      <alignment horizontal="center"/>
    </xf>
    <xf numFmtId="164" fontId="13" fillId="0" borderId="2" xfId="21" applyNumberFormat="1" applyFont="1" applyFill="1" applyBorder="1" applyAlignment="1">
      <alignment horizontal="center"/>
    </xf>
    <xf numFmtId="0" fontId="13" fillId="0" borderId="9" xfId="21" applyFont="1" applyBorder="1" applyAlignment="1">
      <alignment horizontal="center"/>
    </xf>
    <xf numFmtId="0" fontId="13" fillId="0" borderId="16" xfId="21" applyNumberFormat="1" applyFont="1" applyBorder="1" applyAlignment="1">
      <alignment horizontal="center"/>
    </xf>
    <xf numFmtId="0" fontId="13" fillId="0" borderId="0" xfId="21" applyNumberFormat="1" applyFont="1" applyFill="1" applyBorder="1" applyAlignment="1">
      <alignment horizontal="right"/>
    </xf>
    <xf numFmtId="164" fontId="13" fillId="0" borderId="15" xfId="2" applyNumberFormat="1" applyFont="1" applyBorder="1" applyAlignment="1">
      <alignment horizontal="center"/>
    </xf>
    <xf numFmtId="0" fontId="13" fillId="0" borderId="6" xfId="21" applyNumberFormat="1" applyFont="1" applyBorder="1" applyAlignment="1">
      <alignment horizontal="center"/>
    </xf>
    <xf numFmtId="0" fontId="13" fillId="0" borderId="2" xfId="21" applyNumberFormat="1" applyFont="1" applyFill="1" applyBorder="1" applyAlignment="1">
      <alignment horizontal="right"/>
    </xf>
    <xf numFmtId="0" fontId="12" fillId="0" borderId="2" xfId="21" applyFont="1" applyBorder="1" applyAlignment="1">
      <alignment horizontal="center"/>
    </xf>
    <xf numFmtId="0" fontId="12" fillId="0" borderId="9" xfId="21" applyFont="1" applyBorder="1" applyAlignment="1">
      <alignment horizontal="center"/>
    </xf>
    <xf numFmtId="164" fontId="13" fillId="0" borderId="15" xfId="21" applyNumberFormat="1" applyFont="1" applyBorder="1" applyAlignment="1">
      <alignment horizontal="center"/>
    </xf>
    <xf numFmtId="0" fontId="13" fillId="0" borderId="8" xfId="21" applyFont="1" applyFill="1" applyBorder="1" applyAlignment="1"/>
    <xf numFmtId="0" fontId="13" fillId="0" borderId="0" xfId="21" applyNumberFormat="1" applyFont="1" applyBorder="1" applyAlignment="1">
      <alignment horizontal="right"/>
    </xf>
    <xf numFmtId="0" fontId="13" fillId="0" borderId="8" xfId="21" applyNumberFormat="1" applyFont="1" applyFill="1" applyBorder="1" applyAlignment="1">
      <alignment horizontal="center"/>
    </xf>
    <xf numFmtId="0" fontId="13" fillId="0" borderId="8" xfId="21" applyNumberFormat="1" applyFont="1" applyFill="1" applyBorder="1" applyAlignment="1">
      <alignment horizontal="left" wrapText="1"/>
    </xf>
    <xf numFmtId="164" fontId="13" fillId="0" borderId="8" xfId="2" applyNumberFormat="1" applyFont="1" applyFill="1" applyBorder="1"/>
    <xf numFmtId="164" fontId="13" fillId="0" borderId="26" xfId="21" applyNumberFormat="1" applyFont="1" applyFill="1" applyBorder="1" applyAlignment="1">
      <alignment horizontal="center" wrapText="1"/>
    </xf>
    <xf numFmtId="0" fontId="13" fillId="0" borderId="0" xfId="21" applyNumberFormat="1" applyFont="1" applyFill="1" applyBorder="1" applyAlignment="1">
      <alignment horizontal="left" wrapText="1"/>
    </xf>
    <xf numFmtId="164" fontId="13" fillId="0" borderId="15" xfId="21" applyNumberFormat="1" applyFont="1" applyFill="1" applyBorder="1" applyAlignment="1">
      <alignment horizontal="center" wrapText="1"/>
    </xf>
    <xf numFmtId="0" fontId="13" fillId="0" borderId="16" xfId="21" applyNumberFormat="1" applyFont="1" applyFill="1" applyBorder="1" applyAlignment="1">
      <alignment horizontal="left"/>
    </xf>
    <xf numFmtId="0" fontId="12" fillId="0" borderId="0" xfId="21" applyFont="1" applyFill="1" applyAlignment="1">
      <alignment horizontal="left"/>
    </xf>
    <xf numFmtId="164" fontId="12" fillId="0" borderId="0" xfId="2" applyNumberFormat="1" applyFont="1" applyFill="1" applyBorder="1"/>
    <xf numFmtId="3" fontId="13" fillId="0" borderId="2" xfId="21" applyNumberFormat="1" applyFont="1" applyFill="1" applyBorder="1"/>
    <xf numFmtId="3" fontId="13" fillId="0" borderId="2" xfId="21" applyNumberFormat="1" applyFont="1" applyFill="1" applyBorder="1" applyAlignment="1">
      <alignment horizontal="left"/>
    </xf>
    <xf numFmtId="167" fontId="12" fillId="0" borderId="0" xfId="21" applyNumberFormat="1" applyFont="1" applyBorder="1" applyAlignment="1">
      <alignment horizontal="left"/>
    </xf>
    <xf numFmtId="3" fontId="13" fillId="0" borderId="0" xfId="21" applyNumberFormat="1" applyFont="1" applyBorder="1" applyAlignment="1"/>
    <xf numFmtId="169" fontId="13" fillId="0" borderId="0" xfId="21" applyNumberFormat="1" applyFont="1" applyBorder="1" applyAlignment="1"/>
    <xf numFmtId="167" fontId="13" fillId="0" borderId="0" xfId="10" applyNumberFormat="1" applyFont="1" applyFill="1" applyBorder="1" applyAlignment="1">
      <alignment horizontal="center"/>
    </xf>
    <xf numFmtId="10" fontId="13" fillId="0" borderId="15" xfId="10" applyNumberFormat="1" applyFont="1" applyFill="1" applyBorder="1" applyAlignment="1">
      <alignment horizontal="center"/>
    </xf>
    <xf numFmtId="0" fontId="13" fillId="0" borderId="0" xfId="21" applyFont="1" applyFill="1" applyAlignment="1">
      <alignment horizontal="center"/>
    </xf>
    <xf numFmtId="0" fontId="13" fillId="0" borderId="0" xfId="21" applyNumberFormat="1" applyFont="1" applyFill="1" applyAlignment="1">
      <alignment horizontal="left"/>
    </xf>
    <xf numFmtId="0" fontId="12" fillId="10" borderId="8" xfId="21" applyFont="1" applyFill="1" applyBorder="1" applyAlignment="1">
      <alignment horizontal="center" wrapText="1"/>
    </xf>
    <xf numFmtId="0" fontId="12" fillId="10" borderId="26" xfId="21" applyFont="1" applyFill="1" applyBorder="1" applyAlignment="1">
      <alignment horizontal="center" wrapText="1"/>
    </xf>
    <xf numFmtId="0" fontId="12" fillId="0" borderId="26" xfId="21" applyFont="1" applyFill="1" applyBorder="1" applyAlignment="1">
      <alignment wrapText="1"/>
    </xf>
    <xf numFmtId="2" fontId="13" fillId="0" borderId="0" xfId="21" applyNumberFormat="1" applyFont="1" applyFill="1" applyBorder="1" applyAlignment="1">
      <alignment horizontal="center"/>
    </xf>
    <xf numFmtId="166" fontId="13" fillId="8" borderId="0" xfId="6" applyNumberFormat="1" applyFont="1" applyFill="1" applyBorder="1"/>
    <xf numFmtId="0" fontId="13" fillId="0" borderId="0" xfId="21" applyFont="1" applyFill="1" applyBorder="1" applyAlignment="1">
      <alignment horizontal="center"/>
    </xf>
    <xf numFmtId="164" fontId="13" fillId="0" borderId="29" xfId="2" applyNumberFormat="1" applyFont="1" applyFill="1" applyBorder="1" applyAlignment="1">
      <alignment horizontal="right"/>
    </xf>
    <xf numFmtId="0" fontId="10" fillId="0" borderId="0" xfId="1" applyFont="1" applyFill="1"/>
    <xf numFmtId="164" fontId="27" fillId="0" borderId="0" xfId="4" applyNumberFormat="1" applyFont="1" applyFill="1"/>
    <xf numFmtId="0" fontId="27" fillId="0" borderId="0" xfId="1" applyFont="1" applyFill="1" applyAlignment="1">
      <alignment horizontal="center"/>
    </xf>
    <xf numFmtId="0" fontId="27" fillId="0" borderId="0" xfId="1" applyFont="1" applyFill="1"/>
    <xf numFmtId="0" fontId="65" fillId="0" borderId="0" xfId="0" applyFont="1" applyFill="1" applyBorder="1" applyAlignment="1">
      <alignment vertical="center"/>
    </xf>
    <xf numFmtId="164" fontId="65" fillId="0" borderId="0" xfId="2" applyNumberFormat="1" applyFont="1" applyFill="1" applyBorder="1"/>
    <xf numFmtId="164" fontId="66" fillId="0" borderId="0" xfId="2" applyNumberFormat="1" applyFont="1" applyFill="1" applyBorder="1"/>
    <xf numFmtId="0" fontId="13" fillId="0" borderId="8" xfId="21" applyFont="1" applyBorder="1" applyAlignment="1">
      <alignment horizontal="left"/>
    </xf>
    <xf numFmtId="9" fontId="21" fillId="0" borderId="0" xfId="10" applyFont="1" applyFill="1"/>
    <xf numFmtId="164" fontId="21" fillId="0" borderId="0" xfId="2" applyNumberFormat="1" applyFont="1" applyFill="1"/>
    <xf numFmtId="0" fontId="12" fillId="0" borderId="0" xfId="21" applyFont="1" applyFill="1" applyBorder="1" applyAlignment="1">
      <alignment horizontal="center"/>
    </xf>
    <xf numFmtId="0" fontId="12" fillId="0" borderId="0" xfId="21" applyNumberFormat="1" applyFont="1" applyFill="1" applyBorder="1" applyAlignment="1">
      <alignment horizontal="center"/>
    </xf>
    <xf numFmtId="37" fontId="13" fillId="0" borderId="5" xfId="1" applyNumberFormat="1" applyFont="1" applyFill="1" applyBorder="1" applyAlignment="1" applyProtection="1">
      <alignment horizontal="right" wrapText="1"/>
      <protection locked="0"/>
    </xf>
    <xf numFmtId="0" fontId="13" fillId="0" borderId="7" xfId="21" applyFont="1" applyBorder="1"/>
    <xf numFmtId="0" fontId="13" fillId="0" borderId="15" xfId="21" applyFont="1" applyFill="1" applyBorder="1" applyAlignment="1">
      <alignment horizontal="left"/>
    </xf>
    <xf numFmtId="3" fontId="12" fillId="0" borderId="8" xfId="21" applyNumberFormat="1" applyFont="1" applyBorder="1" applyAlignment="1">
      <alignment horizontal="center"/>
    </xf>
    <xf numFmtId="3" fontId="13" fillId="0" borderId="8" xfId="2" applyNumberFormat="1" applyFont="1" applyFill="1" applyBorder="1"/>
    <xf numFmtId="10" fontId="13" fillId="8" borderId="0" xfId="10" applyNumberFormat="1" applyFont="1" applyFill="1" applyBorder="1"/>
    <xf numFmtId="0" fontId="12" fillId="0" borderId="0" xfId="21" applyNumberFormat="1" applyFont="1" applyFill="1" applyBorder="1" applyAlignment="1">
      <alignment horizontal="center"/>
    </xf>
    <xf numFmtId="166" fontId="13" fillId="0" borderId="23" xfId="6" applyNumberFormat="1" applyFont="1" applyFill="1" applyBorder="1" applyAlignment="1">
      <alignment horizontal="center"/>
    </xf>
    <xf numFmtId="0" fontId="22" fillId="0" borderId="21" xfId="21" applyFont="1" applyFill="1" applyBorder="1" applyAlignment="1">
      <alignment horizontal="center" wrapText="1"/>
    </xf>
    <xf numFmtId="164" fontId="22" fillId="0" borderId="0" xfId="4" applyNumberFormat="1" applyFont="1" applyFill="1" applyBorder="1"/>
    <xf numFmtId="0" fontId="22" fillId="0" borderId="0" xfId="21" applyFont="1" applyFill="1" applyBorder="1" applyAlignment="1">
      <alignment horizontal="center" wrapText="1"/>
    </xf>
    <xf numFmtId="0" fontId="52" fillId="0" borderId="0" xfId="0" applyFont="1" applyBorder="1"/>
    <xf numFmtId="0" fontId="10" fillId="0" borderId="0" xfId="1" applyFont="1"/>
    <xf numFmtId="43" fontId="27" fillId="0" borderId="0" xfId="2" applyFont="1" applyFill="1"/>
    <xf numFmtId="0" fontId="22" fillId="0" borderId="0" xfId="0" applyFont="1"/>
    <xf numFmtId="0" fontId="13" fillId="0" borderId="0" xfId="0" applyFont="1"/>
    <xf numFmtId="0" fontId="22" fillId="0" borderId="0" xfId="0" applyFont="1" applyBorder="1"/>
    <xf numFmtId="0" fontId="13" fillId="0" borderId="0" xfId="0" applyFont="1" applyBorder="1"/>
    <xf numFmtId="0" fontId="12" fillId="0" borderId="0" xfId="0" applyFont="1" applyFill="1" applyBorder="1"/>
    <xf numFmtId="0" fontId="13" fillId="0" borderId="0" xfId="0" applyFont="1" applyFill="1"/>
    <xf numFmtId="164" fontId="32" fillId="0" borderId="8" xfId="2" applyNumberFormat="1" applyFont="1" applyFill="1" applyBorder="1"/>
    <xf numFmtId="164" fontId="32" fillId="0" borderId="26" xfId="2" applyNumberFormat="1" applyFont="1" applyFill="1" applyBorder="1"/>
    <xf numFmtId="164" fontId="32" fillId="0" borderId="0" xfId="2" applyNumberFormat="1" applyFont="1" applyFill="1" applyBorder="1"/>
    <xf numFmtId="164" fontId="32" fillId="0" borderId="15" xfId="2" applyNumberFormat="1" applyFont="1" applyFill="1" applyBorder="1"/>
    <xf numFmtId="164" fontId="32" fillId="0" borderId="16" xfId="21" applyNumberFormat="1" applyFont="1" applyFill="1" applyBorder="1"/>
    <xf numFmtId="164" fontId="32" fillId="0" borderId="0" xfId="21" applyNumberFormat="1" applyFont="1" applyFill="1" applyBorder="1"/>
    <xf numFmtId="0" fontId="0" fillId="0" borderId="0" xfId="0" applyFill="1" applyAlignment="1">
      <alignment vertical="center" wrapText="1"/>
    </xf>
    <xf numFmtId="0" fontId="13" fillId="0" borderId="0" xfId="0" applyFont="1" applyFill="1" applyAlignment="1"/>
    <xf numFmtId="0" fontId="24" fillId="0" borderId="0" xfId="0" applyFont="1" applyFill="1" applyAlignment="1">
      <alignment horizontal="center"/>
    </xf>
    <xf numFmtId="0" fontId="13" fillId="0" borderId="0" xfId="0" applyFont="1" applyFill="1" applyAlignment="1">
      <alignment horizontal="left"/>
    </xf>
    <xf numFmtId="0" fontId="24" fillId="0" borderId="0" xfId="0" applyFont="1" applyFill="1"/>
    <xf numFmtId="37" fontId="13" fillId="0" borderId="0" xfId="0" applyNumberFormat="1" applyFont="1" applyFill="1"/>
    <xf numFmtId="172" fontId="13" fillId="0" borderId="0" xfId="0" applyNumberFormat="1" applyFont="1" applyFill="1"/>
    <xf numFmtId="37" fontId="12" fillId="0" borderId="0" xfId="0" applyNumberFormat="1" applyFont="1" applyFill="1"/>
    <xf numFmtId="37" fontId="13" fillId="0" borderId="0" xfId="0" applyNumberFormat="1" applyFont="1"/>
    <xf numFmtId="37" fontId="13" fillId="0" borderId="0" xfId="0" applyNumberFormat="1" applyFont="1" applyFill="1" applyAlignment="1">
      <alignment horizontal="left"/>
    </xf>
    <xf numFmtId="0" fontId="12" fillId="0" borderId="0" xfId="0" applyFont="1" applyFill="1"/>
    <xf numFmtId="37" fontId="13" fillId="8" borderId="0" xfId="0" applyNumberFormat="1" applyFont="1" applyFill="1"/>
    <xf numFmtId="0" fontId="12" fillId="0" borderId="0" xfId="0" applyFont="1" applyFill="1" applyAlignment="1">
      <alignment horizontal="left"/>
    </xf>
    <xf numFmtId="0" fontId="12" fillId="0" borderId="0" xfId="0" applyFont="1" applyFill="1" applyAlignment="1">
      <alignment horizontal="center"/>
    </xf>
    <xf numFmtId="0" fontId="12" fillId="0" borderId="0" xfId="0" applyFont="1" applyAlignment="1">
      <alignment horizontal="center"/>
    </xf>
    <xf numFmtId="0" fontId="24" fillId="0" borderId="0" xfId="0" applyFont="1" applyFill="1" applyAlignment="1">
      <alignment horizontal="left"/>
    </xf>
    <xf numFmtId="37" fontId="13" fillId="0" borderId="39" xfId="0" applyNumberFormat="1" applyFont="1" applyFill="1" applyBorder="1" applyAlignment="1">
      <alignment wrapText="1"/>
    </xf>
    <xf numFmtId="0" fontId="14" fillId="0" borderId="27" xfId="0" applyFont="1" applyFill="1" applyBorder="1" applyAlignment="1">
      <alignment wrapText="1"/>
    </xf>
    <xf numFmtId="37" fontId="12" fillId="0" borderId="0" xfId="0" applyNumberFormat="1" applyFont="1" applyFill="1" applyBorder="1"/>
    <xf numFmtId="37" fontId="12" fillId="0" borderId="0" xfId="0" applyNumberFormat="1" applyFont="1" applyFill="1" applyBorder="1" applyAlignment="1">
      <alignment horizontal="center"/>
    </xf>
    <xf numFmtId="0" fontId="12" fillId="0" borderId="0" xfId="0" applyFont="1" applyBorder="1"/>
    <xf numFmtId="37" fontId="12" fillId="0" borderId="0" xfId="0" applyNumberFormat="1" applyFont="1" applyFill="1" applyBorder="1" applyAlignment="1">
      <alignment wrapText="1"/>
    </xf>
    <xf numFmtId="0" fontId="12" fillId="0" borderId="0" xfId="0" applyFont="1" applyFill="1" applyBorder="1" applyAlignment="1">
      <alignment horizontal="left"/>
    </xf>
    <xf numFmtId="0" fontId="13" fillId="0" borderId="0" xfId="0" applyFont="1" applyBorder="1" applyAlignment="1">
      <alignment horizontal="left"/>
    </xf>
    <xf numFmtId="41" fontId="12" fillId="0" borderId="0" xfId="0" applyNumberFormat="1" applyFont="1" applyBorder="1" applyAlignment="1">
      <alignment horizontal="center"/>
    </xf>
    <xf numFmtId="0" fontId="13" fillId="0" borderId="0" xfId="0" applyFont="1" applyFill="1" applyBorder="1" applyAlignment="1">
      <alignment wrapText="1"/>
    </xf>
    <xf numFmtId="0" fontId="15" fillId="0" borderId="0" xfId="0" applyFont="1" applyBorder="1"/>
    <xf numFmtId="0" fontId="24" fillId="0" borderId="0" xfId="0" applyFont="1" applyBorder="1" applyAlignment="1">
      <alignment horizontal="left"/>
    </xf>
    <xf numFmtId="0" fontId="13" fillId="0" borderId="0" xfId="0" applyFont="1" applyBorder="1" applyAlignment="1"/>
    <xf numFmtId="0" fontId="24" fillId="0" borderId="0" xfId="0" applyFont="1" applyBorder="1" applyAlignment="1">
      <alignment horizontal="center"/>
    </xf>
    <xf numFmtId="0" fontId="24" fillId="0" borderId="0" xfId="0" applyFont="1" applyFill="1" applyBorder="1" applyAlignment="1">
      <alignment horizontal="center"/>
    </xf>
    <xf numFmtId="0" fontId="24" fillId="0" borderId="0" xfId="0" applyFont="1" applyBorder="1"/>
    <xf numFmtId="0" fontId="12" fillId="0" borderId="30" xfId="0" applyFont="1" applyFill="1" applyBorder="1" applyAlignment="1"/>
    <xf numFmtId="37" fontId="13" fillId="0" borderId="31" xfId="0" applyNumberFormat="1" applyFont="1" applyFill="1" applyBorder="1" applyAlignment="1">
      <alignment wrapText="1"/>
    </xf>
    <xf numFmtId="0" fontId="12" fillId="0" borderId="20" xfId="0" applyFont="1" applyFill="1" applyBorder="1"/>
    <xf numFmtId="0" fontId="12" fillId="0" borderId="18" xfId="0" applyFont="1" applyFill="1" applyBorder="1"/>
    <xf numFmtId="0" fontId="14" fillId="0" borderId="36" xfId="0" applyFont="1" applyFill="1" applyBorder="1" applyAlignment="1">
      <alignment wrapText="1"/>
    </xf>
    <xf numFmtId="0" fontId="22" fillId="0" borderId="0" xfId="0" applyFont="1" applyBorder="1" applyAlignment="1">
      <alignment horizontal="left"/>
    </xf>
    <xf numFmtId="0" fontId="22" fillId="0" borderId="0" xfId="0" applyFont="1" applyFill="1" applyBorder="1" applyAlignment="1">
      <alignment wrapText="1"/>
    </xf>
    <xf numFmtId="41" fontId="12" fillId="0" borderId="0" xfId="0" applyNumberFormat="1" applyFont="1" applyFill="1" applyAlignment="1">
      <alignment horizontal="center" wrapText="1"/>
    </xf>
    <xf numFmtId="0" fontId="13" fillId="0" borderId="0" xfId="0" applyFont="1" applyAlignment="1">
      <alignment horizontal="left"/>
    </xf>
    <xf numFmtId="0" fontId="12" fillId="0" borderId="17" xfId="0" applyFont="1" applyFill="1" applyBorder="1"/>
    <xf numFmtId="0" fontId="13" fillId="0" borderId="27" xfId="0" applyFont="1" applyFill="1" applyBorder="1" applyAlignment="1">
      <alignment wrapText="1"/>
    </xf>
    <xf numFmtId="37" fontId="13" fillId="0" borderId="0" xfId="0" applyNumberFormat="1" applyFont="1" applyBorder="1"/>
    <xf numFmtId="37" fontId="13" fillId="0" borderId="0" xfId="0" applyNumberFormat="1" applyFont="1" applyFill="1" applyBorder="1"/>
    <xf numFmtId="164" fontId="13" fillId="0" borderId="0" xfId="0" applyNumberFormat="1" applyFont="1" applyFill="1" applyBorder="1" applyAlignment="1">
      <alignment wrapText="1"/>
    </xf>
    <xf numFmtId="0" fontId="12" fillId="0" borderId="0" xfId="0" applyFont="1" applyFill="1" applyBorder="1" applyAlignment="1">
      <alignment horizontal="centerContinuous"/>
    </xf>
    <xf numFmtId="0" fontId="13" fillId="0" borderId="0" xfId="0" applyFont="1" applyFill="1" applyBorder="1" applyAlignment="1">
      <alignment horizontal="centerContinuous"/>
    </xf>
    <xf numFmtId="41" fontId="12" fillId="0" borderId="0" xfId="0" applyNumberFormat="1" applyFont="1" applyFill="1" applyBorder="1" applyAlignment="1">
      <alignment horizontal="center"/>
    </xf>
    <xf numFmtId="0" fontId="13" fillId="0" borderId="0" xfId="0" applyFont="1" applyFill="1" applyBorder="1" applyAlignment="1">
      <alignment horizontal="left"/>
    </xf>
    <xf numFmtId="0" fontId="69" fillId="0" borderId="0" xfId="0" applyFont="1" applyFill="1"/>
    <xf numFmtId="37" fontId="70" fillId="0" borderId="0" xfId="0" applyNumberFormat="1" applyFont="1" applyFill="1"/>
    <xf numFmtId="180" fontId="23" fillId="0" borderId="0" xfId="2" applyNumberFormat="1" applyFont="1"/>
    <xf numFmtId="0" fontId="14" fillId="0" borderId="0" xfId="0" applyFont="1" applyFill="1" applyBorder="1" applyAlignment="1">
      <alignment wrapText="1"/>
    </xf>
    <xf numFmtId="0" fontId="21" fillId="0" borderId="0" xfId="0" applyFont="1" applyBorder="1" applyAlignment="1">
      <alignment horizontal="centerContinuous"/>
    </xf>
    <xf numFmtId="0" fontId="22" fillId="0" borderId="0" xfId="0" applyFont="1" applyBorder="1" applyAlignment="1">
      <alignment horizontal="centerContinuous"/>
    </xf>
    <xf numFmtId="0" fontId="22" fillId="0" borderId="0" xfId="0" applyFont="1" applyFill="1" applyBorder="1" applyAlignment="1">
      <alignment horizontal="centerContinuous"/>
    </xf>
    <xf numFmtId="0" fontId="12" fillId="0" borderId="24" xfId="0" applyFont="1" applyFill="1" applyBorder="1" applyAlignment="1"/>
    <xf numFmtId="0" fontId="13" fillId="0" borderId="31" xfId="0" applyFont="1" applyFill="1" applyBorder="1" applyAlignment="1">
      <alignment wrapText="1"/>
    </xf>
    <xf numFmtId="0" fontId="12" fillId="0" borderId="37" xfId="0" applyFont="1" applyFill="1" applyBorder="1"/>
    <xf numFmtId="0" fontId="13" fillId="0" borderId="36" xfId="0" applyFont="1" applyFill="1" applyBorder="1" applyAlignment="1">
      <alignment wrapText="1"/>
    </xf>
    <xf numFmtId="164" fontId="32" fillId="0" borderId="6" xfId="21" applyNumberFormat="1" applyFont="1" applyFill="1" applyBorder="1"/>
    <xf numFmtId="164" fontId="32" fillId="0" borderId="2" xfId="21" applyNumberFormat="1" applyFont="1" applyFill="1" applyBorder="1"/>
    <xf numFmtId="164" fontId="32" fillId="0" borderId="9" xfId="2" applyNumberFormat="1" applyFont="1" applyFill="1" applyBorder="1"/>
    <xf numFmtId="0" fontId="13" fillId="8" borderId="30" xfId="21" applyFont="1" applyFill="1" applyBorder="1"/>
    <xf numFmtId="0" fontId="13" fillId="8" borderId="20" xfId="21" applyFont="1" applyFill="1" applyBorder="1" applyAlignment="1">
      <alignment wrapText="1"/>
    </xf>
    <xf numFmtId="0" fontId="13" fillId="8" borderId="34" xfId="21" applyFont="1" applyFill="1" applyBorder="1" applyAlignment="1">
      <alignment wrapText="1"/>
    </xf>
    <xf numFmtId="0" fontId="12" fillId="0" borderId="13" xfId="21" applyFont="1" applyFill="1" applyBorder="1"/>
    <xf numFmtId="0" fontId="13" fillId="8" borderId="30" xfId="21" applyFont="1" applyFill="1" applyBorder="1" applyAlignment="1">
      <alignment wrapText="1"/>
    </xf>
    <xf numFmtId="0" fontId="13" fillId="8" borderId="31" xfId="21" applyFont="1" applyFill="1" applyBorder="1" applyAlignment="1">
      <alignment wrapText="1"/>
    </xf>
    <xf numFmtId="0" fontId="13" fillId="8" borderId="27" xfId="21" applyFont="1" applyFill="1" applyBorder="1" applyAlignment="1">
      <alignment wrapText="1"/>
    </xf>
    <xf numFmtId="0" fontId="13" fillId="8" borderId="33" xfId="21" applyFont="1" applyFill="1" applyBorder="1" applyAlignment="1">
      <alignment wrapText="1"/>
    </xf>
    <xf numFmtId="164" fontId="21" fillId="0" borderId="26" xfId="2" applyNumberFormat="1" applyFont="1" applyFill="1" applyBorder="1" applyAlignment="1">
      <alignment horizontal="center"/>
    </xf>
    <xf numFmtId="166" fontId="32" fillId="0" borderId="35" xfId="6" applyNumberFormat="1" applyFont="1" applyBorder="1"/>
    <xf numFmtId="166" fontId="32" fillId="0" borderId="21" xfId="6" applyNumberFormat="1" applyFont="1" applyBorder="1"/>
    <xf numFmtId="166" fontId="32" fillId="0" borderId="21" xfId="6" applyNumberFormat="1" applyFont="1" applyFill="1" applyBorder="1"/>
    <xf numFmtId="0" fontId="21" fillId="0" borderId="0" xfId="21" applyFont="1" applyAlignment="1">
      <alignment horizontal="center"/>
    </xf>
    <xf numFmtId="0" fontId="22" fillId="0" borderId="0" xfId="21" applyFont="1" applyAlignment="1">
      <alignment horizontal="center"/>
    </xf>
    <xf numFmtId="17" fontId="13" fillId="0" borderId="0" xfId="1" applyNumberFormat="1" applyFont="1" applyFill="1" applyAlignment="1">
      <alignment horizontal="center"/>
    </xf>
    <xf numFmtId="0" fontId="24" fillId="0" borderId="0" xfId="21" applyFont="1" applyFill="1" applyAlignment="1">
      <alignment horizontal="center"/>
    </xf>
    <xf numFmtId="0" fontId="24" fillId="0" borderId="0" xfId="21" applyFont="1" applyFill="1"/>
    <xf numFmtId="37" fontId="12" fillId="0" borderId="28" xfId="21" applyNumberFormat="1" applyFont="1" applyFill="1" applyBorder="1"/>
    <xf numFmtId="41" fontId="13" fillId="0" borderId="13" xfId="21" applyNumberFormat="1" applyFont="1" applyFill="1" applyBorder="1"/>
    <xf numFmtId="37" fontId="13" fillId="0" borderId="13" xfId="21" applyNumberFormat="1" applyFont="1" applyFill="1" applyBorder="1"/>
    <xf numFmtId="37" fontId="13" fillId="0" borderId="13" xfId="21" applyNumberFormat="1" applyFont="1" applyFill="1" applyBorder="1" applyAlignment="1">
      <alignment horizontal="right"/>
    </xf>
    <xf numFmtId="0" fontId="13" fillId="0" borderId="13" xfId="21" applyFont="1" applyFill="1" applyBorder="1" applyAlignment="1">
      <alignment horizontal="center"/>
    </xf>
    <xf numFmtId="37" fontId="12" fillId="0" borderId="25" xfId="21" applyNumberFormat="1" applyFont="1" applyFill="1" applyBorder="1"/>
    <xf numFmtId="0" fontId="13" fillId="0" borderId="0" xfId="21" applyFont="1" applyFill="1" applyBorder="1" applyAlignment="1">
      <alignment wrapText="1"/>
    </xf>
    <xf numFmtId="41" fontId="13" fillId="8" borderId="28" xfId="21" applyNumberFormat="1" applyFont="1" applyFill="1" applyBorder="1"/>
    <xf numFmtId="41" fontId="13" fillId="8" borderId="13" xfId="21" applyNumberFormat="1" applyFont="1" applyFill="1" applyBorder="1"/>
    <xf numFmtId="37" fontId="13" fillId="0" borderId="29" xfId="21" applyNumberFormat="1" applyFont="1" applyFill="1" applyBorder="1"/>
    <xf numFmtId="0" fontId="13" fillId="0" borderId="0" xfId="21" applyFont="1" applyAlignment="1">
      <alignment horizontal="left"/>
    </xf>
    <xf numFmtId="0" fontId="13" fillId="8" borderId="0" xfId="21" applyFont="1" applyFill="1" applyBorder="1"/>
    <xf numFmtId="37" fontId="12" fillId="0" borderId="28" xfId="21" applyNumberFormat="1" applyFont="1" applyBorder="1"/>
    <xf numFmtId="0" fontId="22" fillId="0" borderId="0" xfId="21" applyFont="1" applyFill="1" applyBorder="1"/>
    <xf numFmtId="41" fontId="13" fillId="8" borderId="32" xfId="21" applyNumberFormat="1" applyFont="1" applyFill="1" applyBorder="1"/>
    <xf numFmtId="0" fontId="22" fillId="0" borderId="0" xfId="1" applyFont="1" applyFill="1" applyBorder="1" applyAlignment="1">
      <alignment horizontal="center"/>
    </xf>
    <xf numFmtId="164" fontId="22" fillId="0" borderId="0" xfId="2" applyNumberFormat="1" applyFont="1" applyFill="1" applyBorder="1"/>
    <xf numFmtId="164" fontId="22" fillId="0" borderId="0" xfId="21" applyNumberFormat="1" applyFont="1" applyFill="1" applyBorder="1"/>
    <xf numFmtId="164" fontId="22" fillId="0" borderId="0" xfId="21" applyNumberFormat="1" applyFont="1" applyFill="1"/>
    <xf numFmtId="164" fontId="22" fillId="0" borderId="0" xfId="21" applyNumberFormat="1" applyFont="1" applyBorder="1"/>
    <xf numFmtId="0" fontId="12" fillId="0" borderId="0" xfId="21" applyNumberFormat="1" applyFont="1" applyFill="1" applyBorder="1" applyAlignment="1">
      <alignment horizontal="center"/>
    </xf>
    <xf numFmtId="0" fontId="12" fillId="0" borderId="0" xfId="21" applyNumberFormat="1" applyFont="1" applyFill="1" applyBorder="1" applyAlignment="1">
      <alignment horizontal="center"/>
    </xf>
    <xf numFmtId="37" fontId="13" fillId="0" borderId="0" xfId="21" applyNumberFormat="1" applyFont="1" applyFill="1" applyBorder="1" applyAlignment="1">
      <alignment horizontal="left"/>
    </xf>
    <xf numFmtId="0" fontId="12" fillId="0" borderId="0" xfId="21" applyNumberFormat="1" applyFont="1" applyFill="1" applyBorder="1" applyAlignment="1">
      <alignment horizontal="center"/>
    </xf>
    <xf numFmtId="164" fontId="22" fillId="0" borderId="0" xfId="21" applyNumberFormat="1" applyFont="1" applyFill="1" applyAlignment="1">
      <alignment horizontal="center"/>
    </xf>
    <xf numFmtId="0" fontId="21" fillId="0" borderId="0" xfId="21" applyFont="1" applyFill="1" applyAlignment="1">
      <alignment horizontal="center"/>
    </xf>
    <xf numFmtId="43" fontId="13" fillId="0" borderId="0" xfId="2" applyFont="1"/>
    <xf numFmtId="166" fontId="13" fillId="12" borderId="0" xfId="0" applyNumberFormat="1" applyFont="1" applyFill="1" applyBorder="1" applyAlignment="1">
      <alignment horizontal="center"/>
    </xf>
    <xf numFmtId="166" fontId="13" fillId="12" borderId="0" xfId="6" applyNumberFormat="1" applyFont="1" applyFill="1" applyBorder="1" applyAlignment="1">
      <alignment horizontal="center"/>
    </xf>
    <xf numFmtId="0" fontId="13" fillId="12" borderId="0" xfId="0" applyFont="1" applyFill="1" applyBorder="1" applyAlignment="1">
      <alignment horizontal="center"/>
    </xf>
    <xf numFmtId="171" fontId="13" fillId="12" borderId="0" xfId="2" applyNumberFormat="1" applyFont="1" applyFill="1" applyBorder="1" applyAlignment="1"/>
    <xf numFmtId="164" fontId="21" fillId="0" borderId="0" xfId="21" applyNumberFormat="1" applyFont="1" applyFill="1" applyBorder="1"/>
    <xf numFmtId="0" fontId="10" fillId="0" borderId="0" xfId="21" applyFont="1" applyFill="1" applyBorder="1"/>
    <xf numFmtId="164" fontId="13" fillId="0" borderId="0" xfId="2" applyNumberFormat="1" applyFont="1" applyFill="1" applyBorder="1" applyAlignment="1">
      <alignment horizontal="center"/>
    </xf>
    <xf numFmtId="0" fontId="10" fillId="0" borderId="0" xfId="21" applyFont="1" applyBorder="1"/>
    <xf numFmtId="164" fontId="10" fillId="0" borderId="0" xfId="2" applyNumberFormat="1" applyFont="1"/>
    <xf numFmtId="0" fontId="10" fillId="0" borderId="0" xfId="21" applyFont="1" applyAlignment="1">
      <alignment horizontal="left"/>
    </xf>
    <xf numFmtId="166" fontId="32" fillId="0" borderId="21" xfId="21" applyNumberFormat="1" applyFont="1" applyFill="1" applyBorder="1"/>
    <xf numFmtId="0" fontId="32" fillId="0" borderId="21" xfId="21" applyFont="1" applyBorder="1" applyAlignment="1">
      <alignment horizontal="center"/>
    </xf>
    <xf numFmtId="0" fontId="32" fillId="0" borderId="21" xfId="21" applyFont="1" applyBorder="1"/>
    <xf numFmtId="0" fontId="10" fillId="0" borderId="16" xfId="21" applyFont="1" applyFill="1" applyBorder="1" applyAlignment="1">
      <alignment horizontal="center"/>
    </xf>
    <xf numFmtId="0" fontId="32" fillId="0" borderId="21" xfId="21" applyFont="1" applyFill="1" applyBorder="1"/>
    <xf numFmtId="0" fontId="32" fillId="0" borderId="21" xfId="21" applyFont="1" applyFill="1" applyBorder="1" applyAlignment="1">
      <alignment horizontal="center"/>
    </xf>
    <xf numFmtId="0" fontId="10" fillId="0" borderId="16" xfId="21" applyFont="1" applyBorder="1" applyAlignment="1">
      <alignment horizontal="center"/>
    </xf>
    <xf numFmtId="166" fontId="32" fillId="0" borderId="21" xfId="21" applyNumberFormat="1" applyFont="1" applyBorder="1"/>
    <xf numFmtId="164" fontId="73" fillId="0" borderId="15" xfId="2" applyNumberFormat="1" applyFont="1" applyFill="1" applyBorder="1"/>
    <xf numFmtId="164" fontId="73" fillId="0" borderId="0" xfId="2" applyNumberFormat="1" applyFont="1" applyFill="1" applyBorder="1"/>
    <xf numFmtId="164" fontId="73" fillId="0" borderId="16" xfId="21" applyNumberFormat="1" applyFont="1" applyFill="1" applyBorder="1"/>
    <xf numFmtId="0" fontId="32" fillId="0" borderId="35" xfId="21" applyFont="1" applyBorder="1"/>
    <xf numFmtId="166" fontId="32" fillId="0" borderId="35" xfId="21" applyNumberFormat="1" applyFont="1" applyBorder="1"/>
    <xf numFmtId="164" fontId="32" fillId="0" borderId="7" xfId="21" applyNumberFormat="1" applyFont="1" applyFill="1" applyBorder="1"/>
    <xf numFmtId="0" fontId="32" fillId="0" borderId="35" xfId="21" applyFont="1" applyFill="1" applyBorder="1" applyAlignment="1">
      <alignment horizontal="center"/>
    </xf>
    <xf numFmtId="0" fontId="21" fillId="0" borderId="7" xfId="21" applyFont="1" applyFill="1" applyBorder="1" applyAlignment="1">
      <alignment horizontal="center"/>
    </xf>
    <xf numFmtId="0" fontId="22" fillId="0" borderId="35" xfId="21" applyFont="1" applyFill="1" applyBorder="1"/>
    <xf numFmtId="0" fontId="13" fillId="0" borderId="7" xfId="21" applyFont="1" applyFill="1" applyBorder="1" applyAlignment="1">
      <alignment horizontal="center"/>
    </xf>
    <xf numFmtId="0" fontId="10" fillId="0" borderId="9" xfId="21" applyFont="1" applyBorder="1"/>
    <xf numFmtId="0" fontId="10" fillId="0" borderId="6" xfId="21" applyFont="1" applyBorder="1"/>
    <xf numFmtId="0" fontId="22" fillId="0" borderId="9" xfId="21" applyFont="1" applyBorder="1" applyAlignment="1">
      <alignment horizontal="center"/>
    </xf>
    <xf numFmtId="0" fontId="22" fillId="0" borderId="6" xfId="21" applyFont="1" applyBorder="1"/>
    <xf numFmtId="0" fontId="22" fillId="0" borderId="15" xfId="21" applyFont="1" applyFill="1" applyBorder="1" applyAlignment="1">
      <alignment horizontal="left" wrapText="1"/>
    </xf>
    <xf numFmtId="0" fontId="10" fillId="0" borderId="15" xfId="21" applyFont="1" applyBorder="1"/>
    <xf numFmtId="0" fontId="10" fillId="0" borderId="21" xfId="21" applyFont="1" applyFill="1" applyBorder="1"/>
    <xf numFmtId="0" fontId="22" fillId="0" borderId="15" xfId="21" applyFont="1" applyBorder="1" applyAlignment="1">
      <alignment horizontal="center"/>
    </xf>
    <xf numFmtId="0" fontId="22" fillId="0" borderId="16" xfId="21" applyFont="1" applyBorder="1"/>
    <xf numFmtId="0" fontId="22" fillId="0" borderId="15" xfId="21" applyFont="1" applyFill="1" applyBorder="1" applyAlignment="1">
      <alignment horizontal="center" vertical="center" wrapText="1"/>
    </xf>
    <xf numFmtId="0" fontId="22" fillId="0" borderId="16" xfId="21" applyFont="1" applyFill="1" applyBorder="1" applyAlignment="1">
      <alignment horizontal="center" vertical="center" wrapText="1"/>
    </xf>
    <xf numFmtId="0" fontId="22" fillId="0" borderId="15" xfId="21" applyFont="1" applyBorder="1" applyAlignment="1">
      <alignment horizontal="left" wrapText="1"/>
    </xf>
    <xf numFmtId="0" fontId="22" fillId="0" borderId="16" xfId="21" applyFont="1" applyFill="1" applyBorder="1"/>
    <xf numFmtId="0" fontId="10" fillId="0" borderId="16" xfId="21" applyFont="1" applyBorder="1"/>
    <xf numFmtId="0" fontId="22" fillId="0" borderId="15" xfId="21" applyFont="1" applyFill="1" applyBorder="1" applyAlignment="1">
      <alignment horizontal="center"/>
    </xf>
    <xf numFmtId="0" fontId="10" fillId="0" borderId="26" xfId="21" applyFont="1" applyBorder="1"/>
    <xf numFmtId="0" fontId="10" fillId="0" borderId="7" xfId="21" applyFont="1" applyBorder="1"/>
    <xf numFmtId="0" fontId="22" fillId="0" borderId="26" xfId="21" applyFont="1" applyBorder="1" applyAlignment="1">
      <alignment horizontal="center"/>
    </xf>
    <xf numFmtId="0" fontId="22" fillId="0" borderId="7" xfId="21" applyFont="1" applyFill="1" applyBorder="1"/>
    <xf numFmtId="0" fontId="22" fillId="0" borderId="26" xfId="21" applyFont="1" applyBorder="1" applyAlignment="1">
      <alignment horizontal="left"/>
    </xf>
    <xf numFmtId="0" fontId="65" fillId="0" borderId="0" xfId="21" applyFont="1" applyFill="1" applyBorder="1"/>
    <xf numFmtId="0" fontId="66" fillId="0" borderId="0" xfId="21" applyFont="1" applyBorder="1"/>
    <xf numFmtId="0" fontId="66" fillId="0" borderId="0" xfId="21" applyFont="1" applyBorder="1" applyAlignment="1">
      <alignment horizontal="center"/>
    </xf>
    <xf numFmtId="0" fontId="66" fillId="0" borderId="0" xfId="21" applyFont="1" applyFill="1" applyBorder="1" applyAlignment="1">
      <alignment horizontal="center"/>
    </xf>
    <xf numFmtId="0" fontId="66" fillId="0" borderId="0" xfId="21" applyFont="1" applyFill="1" applyBorder="1"/>
    <xf numFmtId="0" fontId="65" fillId="0" borderId="0" xfId="21" applyFont="1" applyBorder="1"/>
    <xf numFmtId="0" fontId="22" fillId="0" borderId="0" xfId="21" applyFont="1" applyAlignment="1">
      <alignment horizontal="left"/>
    </xf>
    <xf numFmtId="0" fontId="21" fillId="0" borderId="0" xfId="21" applyFont="1" applyAlignment="1">
      <alignment horizontal="left"/>
    </xf>
    <xf numFmtId="0" fontId="12" fillId="0" borderId="0" xfId="21" applyFont="1" applyAlignment="1">
      <alignment horizontal="left"/>
    </xf>
    <xf numFmtId="10" fontId="10" fillId="0" borderId="0" xfId="10" applyNumberFormat="1" applyFont="1"/>
    <xf numFmtId="0" fontId="78" fillId="0" borderId="0" xfId="21" applyFont="1"/>
    <xf numFmtId="0" fontId="57" fillId="0" borderId="0" xfId="21" applyFont="1"/>
    <xf numFmtId="0" fontId="77" fillId="0" borderId="0" xfId="21" applyFont="1" applyFill="1" applyBorder="1"/>
    <xf numFmtId="0" fontId="77" fillId="0" borderId="0" xfId="0" applyFont="1" applyFill="1" applyBorder="1" applyAlignment="1"/>
    <xf numFmtId="0" fontId="77" fillId="0" borderId="0" xfId="0" applyFont="1" applyFill="1" applyBorder="1" applyAlignment="1">
      <alignment wrapText="1"/>
    </xf>
    <xf numFmtId="0" fontId="76" fillId="0" borderId="0" xfId="0" applyFont="1" applyFill="1" applyAlignment="1"/>
    <xf numFmtId="0" fontId="69" fillId="0" borderId="0" xfId="21" applyFont="1" applyFill="1" applyAlignment="1">
      <alignment wrapText="1"/>
    </xf>
    <xf numFmtId="0" fontId="69" fillId="0" borderId="0" xfId="21" applyFont="1" applyFill="1" applyBorder="1" applyAlignment="1">
      <alignment wrapText="1"/>
    </xf>
    <xf numFmtId="0" fontId="69" fillId="0" borderId="0" xfId="21" applyFont="1" applyFill="1" applyBorder="1"/>
    <xf numFmtId="166" fontId="32" fillId="0" borderId="22" xfId="21" applyNumberFormat="1" applyFont="1" applyFill="1" applyBorder="1"/>
    <xf numFmtId="0" fontId="12" fillId="0" borderId="0" xfId="0" applyFont="1" applyFill="1" applyBorder="1" applyAlignment="1">
      <alignment horizontal="center"/>
    </xf>
    <xf numFmtId="0" fontId="12" fillId="0" borderId="0" xfId="0" applyFont="1" applyFill="1" applyBorder="1" applyAlignment="1">
      <alignment wrapText="1"/>
    </xf>
    <xf numFmtId="0" fontId="12" fillId="0" borderId="0" xfId="0" applyFont="1" applyBorder="1" applyAlignment="1">
      <alignment horizontal="center"/>
    </xf>
    <xf numFmtId="0" fontId="13" fillId="8" borderId="20" xfId="36" applyFont="1" applyFill="1" applyBorder="1" applyAlignment="1">
      <alignment wrapText="1"/>
    </xf>
    <xf numFmtId="41" fontId="13" fillId="8" borderId="13" xfId="37" applyFont="1" applyFill="1" applyBorder="1"/>
    <xf numFmtId="0" fontId="13" fillId="8" borderId="27" xfId="36" applyFont="1" applyFill="1" applyBorder="1" applyAlignment="1">
      <alignment wrapText="1"/>
    </xf>
    <xf numFmtId="0" fontId="13" fillId="8" borderId="20" xfId="36" applyFont="1" applyFill="1" applyBorder="1"/>
    <xf numFmtId="3" fontId="13" fillId="12" borderId="0" xfId="2" applyNumberFormat="1" applyFont="1" applyFill="1" applyBorder="1"/>
    <xf numFmtId="3" fontId="13" fillId="12" borderId="2" xfId="2" applyNumberFormat="1" applyFont="1" applyFill="1" applyBorder="1"/>
    <xf numFmtId="0" fontId="21" fillId="0" borderId="8" xfId="0" applyFont="1" applyFill="1" applyBorder="1" applyAlignment="1">
      <alignment horizontal="center" wrapText="1"/>
    </xf>
    <xf numFmtId="164" fontId="21" fillId="0" borderId="26" xfId="2" applyNumberFormat="1" applyFont="1" applyFill="1" applyBorder="1" applyAlignment="1">
      <alignment horizontal="center" wrapText="1"/>
    </xf>
    <xf numFmtId="164" fontId="21" fillId="0" borderId="35" xfId="2" applyNumberFormat="1" applyFont="1" applyFill="1" applyBorder="1" applyAlignment="1">
      <alignment horizontal="center" wrapText="1"/>
    </xf>
    <xf numFmtId="0" fontId="10" fillId="0" borderId="35" xfId="21" applyFont="1" applyFill="1" applyBorder="1"/>
    <xf numFmtId="0" fontId="32" fillId="0" borderId="22" xfId="21" applyFont="1" applyBorder="1"/>
    <xf numFmtId="0" fontId="32" fillId="0" borderId="22" xfId="21" applyFont="1" applyBorder="1" applyAlignment="1">
      <alignment horizontal="center"/>
    </xf>
    <xf numFmtId="0" fontId="22" fillId="0" borderId="26" xfId="21" applyFont="1" applyFill="1" applyBorder="1" applyAlignment="1">
      <alignment horizontal="left"/>
    </xf>
    <xf numFmtId="0" fontId="13" fillId="0" borderId="9" xfId="21" applyFont="1" applyFill="1" applyBorder="1" applyAlignment="1">
      <alignment horizontal="left"/>
    </xf>
    <xf numFmtId="0" fontId="12" fillId="10" borderId="35" xfId="21" applyFont="1" applyFill="1" applyBorder="1" applyAlignment="1">
      <alignment horizontal="center"/>
    </xf>
    <xf numFmtId="0" fontId="12" fillId="10" borderId="7" xfId="21" applyFont="1" applyFill="1" applyBorder="1" applyAlignment="1">
      <alignment horizontal="center" wrapText="1"/>
    </xf>
    <xf numFmtId="0" fontId="13" fillId="7" borderId="0" xfId="21" applyNumberFormat="1" applyFont="1" applyFill="1" applyBorder="1" applyAlignment="1"/>
    <xf numFmtId="0" fontId="13" fillId="0" borderId="35" xfId="21" applyFont="1" applyBorder="1"/>
    <xf numFmtId="164" fontId="21" fillId="0" borderId="40" xfId="4" applyNumberFormat="1" applyFont="1" applyFill="1" applyBorder="1"/>
    <xf numFmtId="0" fontId="11" fillId="0" borderId="0" xfId="21" applyFont="1" applyFill="1" applyBorder="1"/>
    <xf numFmtId="0" fontId="12" fillId="0" borderId="0" xfId="0" applyFont="1" applyFill="1" applyAlignment="1">
      <alignment horizontal="right"/>
    </xf>
    <xf numFmtId="0" fontId="21" fillId="0" borderId="0" xfId="21" applyFont="1" applyAlignment="1">
      <alignment horizontal="center"/>
    </xf>
    <xf numFmtId="0" fontId="12" fillId="0" borderId="19" xfId="21" applyFont="1" applyFill="1" applyBorder="1"/>
    <xf numFmtId="41" fontId="12" fillId="0" borderId="38" xfId="21" applyNumberFormat="1" applyFont="1" applyFill="1" applyBorder="1"/>
    <xf numFmtId="37" fontId="12" fillId="0" borderId="38" xfId="21" applyNumberFormat="1" applyFont="1" applyFill="1" applyBorder="1"/>
    <xf numFmtId="164" fontId="13" fillId="8" borderId="28" xfId="3" applyNumberFormat="1" applyFont="1" applyFill="1" applyBorder="1"/>
    <xf numFmtId="41" fontId="23" fillId="8" borderId="32" xfId="3" applyFont="1" applyFill="1" applyBorder="1"/>
    <xf numFmtId="0" fontId="13" fillId="8" borderId="30" xfId="36" applyFont="1" applyFill="1" applyBorder="1" applyAlignment="1">
      <alignment wrapText="1"/>
    </xf>
    <xf numFmtId="41" fontId="13" fillId="8" borderId="28" xfId="37" applyFont="1" applyFill="1" applyBorder="1"/>
    <xf numFmtId="0" fontId="13" fillId="8" borderId="31" xfId="36" applyFont="1" applyFill="1" applyBorder="1" applyAlignment="1">
      <alignment wrapText="1"/>
    </xf>
    <xf numFmtId="41" fontId="13" fillId="8" borderId="32" xfId="37" applyFont="1" applyFill="1" applyBorder="1"/>
    <xf numFmtId="0" fontId="27" fillId="0" borderId="0" xfId="21" applyFont="1" applyAlignment="1">
      <alignment horizontal="center"/>
    </xf>
    <xf numFmtId="164" fontId="21" fillId="0" borderId="0" xfId="4" applyNumberFormat="1" applyFont="1" applyFill="1" applyBorder="1"/>
    <xf numFmtId="164" fontId="12" fillId="0" borderId="0" xfId="2" applyNumberFormat="1" applyFont="1" applyFill="1" applyAlignment="1">
      <alignment horizontal="center"/>
    </xf>
    <xf numFmtId="164" fontId="21" fillId="0" borderId="0" xfId="2" applyNumberFormat="1" applyFont="1" applyFill="1" applyBorder="1" applyAlignment="1">
      <alignment horizontal="left"/>
    </xf>
    <xf numFmtId="164" fontId="21" fillId="0" borderId="0" xfId="2" applyNumberFormat="1" applyFont="1" applyFill="1" applyBorder="1" applyAlignment="1">
      <alignment horizontal="center" wrapText="1"/>
    </xf>
    <xf numFmtId="164" fontId="21" fillId="0" borderId="0" xfId="2" applyNumberFormat="1" applyFont="1" applyFill="1" applyBorder="1" applyAlignment="1">
      <alignment horizontal="center"/>
    </xf>
    <xf numFmtId="164" fontId="21" fillId="0" borderId="0" xfId="21" applyNumberFormat="1" applyFont="1" applyFill="1" applyBorder="1" applyAlignment="1">
      <alignment horizontal="center"/>
    </xf>
    <xf numFmtId="9" fontId="22" fillId="0" borderId="0" xfId="10" applyFont="1" applyFill="1" applyBorder="1"/>
    <xf numFmtId="0" fontId="74" fillId="0" borderId="0" xfId="21" applyFont="1" applyFill="1" applyBorder="1"/>
    <xf numFmtId="0" fontId="75" fillId="0" borderId="0" xfId="21" applyFont="1" applyAlignment="1">
      <alignment horizontal="center"/>
    </xf>
    <xf numFmtId="0" fontId="69" fillId="0" borderId="0" xfId="21" applyFont="1" applyAlignment="1">
      <alignment horizontal="left"/>
    </xf>
    <xf numFmtId="164" fontId="22" fillId="0" borderId="0" xfId="2" applyNumberFormat="1" applyFont="1" applyFill="1" applyBorder="1" applyAlignment="1">
      <alignment horizontal="center"/>
    </xf>
    <xf numFmtId="0" fontId="22" fillId="0" borderId="7" xfId="21" applyFont="1" applyFill="1" applyBorder="1" applyAlignment="1">
      <alignment horizontal="center"/>
    </xf>
    <xf numFmtId="0" fontId="22" fillId="0" borderId="8" xfId="21" applyFont="1" applyFill="1" applyBorder="1" applyAlignment="1">
      <alignment horizontal="right"/>
    </xf>
    <xf numFmtId="0" fontId="22" fillId="0" borderId="26" xfId="21" applyFont="1" applyFill="1" applyBorder="1" applyAlignment="1">
      <alignment horizontal="right"/>
    </xf>
    <xf numFmtId="0" fontId="22" fillId="0" borderId="16" xfId="21" applyFont="1" applyFill="1" applyBorder="1" applyAlignment="1">
      <alignment horizontal="center"/>
    </xf>
    <xf numFmtId="0" fontId="22" fillId="0" borderId="0" xfId="21" applyFont="1" applyFill="1" applyBorder="1" applyAlignment="1">
      <alignment horizontal="right"/>
    </xf>
    <xf numFmtId="0" fontId="22" fillId="0" borderId="15" xfId="21" applyFont="1" applyFill="1" applyBorder="1" applyAlignment="1">
      <alignment horizontal="right"/>
    </xf>
    <xf numFmtId="0" fontId="13" fillId="0" borderId="0" xfId="21" applyFont="1" applyFill="1" applyBorder="1" applyAlignment="1">
      <alignment horizontal="right"/>
    </xf>
    <xf numFmtId="0" fontId="13" fillId="0" borderId="15" xfId="21" applyFont="1" applyFill="1" applyBorder="1" applyAlignment="1">
      <alignment horizontal="right"/>
    </xf>
    <xf numFmtId="0" fontId="13" fillId="0" borderId="8" xfId="21" applyFont="1" applyFill="1" applyBorder="1" applyAlignment="1">
      <alignment horizontal="right"/>
    </xf>
    <xf numFmtId="0" fontId="13" fillId="0" borderId="26" xfId="21" applyFont="1" applyFill="1" applyBorder="1" applyAlignment="1">
      <alignment horizontal="right"/>
    </xf>
    <xf numFmtId="1" fontId="13" fillId="0" borderId="16" xfId="2" applyNumberFormat="1" applyFont="1" applyFill="1" applyBorder="1" applyAlignment="1">
      <alignment horizontal="right"/>
    </xf>
    <xf numFmtId="1" fontId="13" fillId="0" borderId="0" xfId="2" applyNumberFormat="1" applyFont="1" applyFill="1" applyBorder="1" applyAlignment="1">
      <alignment horizontal="right"/>
    </xf>
    <xf numFmtId="1" fontId="13" fillId="0" borderId="15" xfId="2" applyNumberFormat="1" applyFont="1" applyFill="1" applyBorder="1" applyAlignment="1">
      <alignment horizontal="right"/>
    </xf>
    <xf numFmtId="164" fontId="13" fillId="0" borderId="16" xfId="2" applyNumberFormat="1" applyFont="1" applyFill="1" applyBorder="1" applyAlignment="1">
      <alignment horizontal="right"/>
    </xf>
    <xf numFmtId="164" fontId="27" fillId="0" borderId="0" xfId="2" applyNumberFormat="1" applyFont="1" applyFill="1" applyBorder="1" applyAlignment="1">
      <alignment horizontal="right"/>
    </xf>
    <xf numFmtId="164" fontId="27" fillId="0" borderId="15" xfId="2" applyNumberFormat="1" applyFont="1" applyFill="1" applyBorder="1" applyAlignment="1">
      <alignment horizontal="right"/>
    </xf>
    <xf numFmtId="164" fontId="22" fillId="0" borderId="7" xfId="2" applyNumberFormat="1" applyFont="1" applyFill="1" applyBorder="1" applyAlignment="1">
      <alignment horizontal="center" wrapText="1"/>
    </xf>
    <xf numFmtId="164" fontId="22" fillId="0" borderId="8" xfId="2" applyNumberFormat="1" applyFont="1" applyFill="1" applyBorder="1" applyAlignment="1">
      <alignment horizontal="center" wrapText="1"/>
    </xf>
    <xf numFmtId="164" fontId="22" fillId="0" borderId="26" xfId="2" applyNumberFormat="1" applyFont="1" applyFill="1" applyBorder="1" applyAlignment="1">
      <alignment horizontal="center" wrapText="1"/>
    </xf>
    <xf numFmtId="164" fontId="22" fillId="0" borderId="7" xfId="2" applyNumberFormat="1" applyFont="1" applyFill="1" applyBorder="1" applyAlignment="1">
      <alignment horizontal="center"/>
    </xf>
    <xf numFmtId="164" fontId="10" fillId="0" borderId="8" xfId="2" applyNumberFormat="1" applyFont="1" applyFill="1" applyBorder="1" applyAlignment="1">
      <alignment horizontal="right"/>
    </xf>
    <xf numFmtId="164" fontId="27" fillId="0" borderId="26" xfId="2" applyNumberFormat="1" applyFont="1" applyFill="1" applyBorder="1" applyAlignment="1">
      <alignment horizontal="right"/>
    </xf>
    <xf numFmtId="2" fontId="22" fillId="0" borderId="16" xfId="2" applyNumberFormat="1" applyFont="1" applyFill="1" applyBorder="1" applyAlignment="1">
      <alignment horizontal="center"/>
    </xf>
    <xf numFmtId="164" fontId="22" fillId="0" borderId="15" xfId="2" applyNumberFormat="1" applyFont="1" applyFill="1" applyBorder="1"/>
    <xf numFmtId="179" fontId="22" fillId="0" borderId="0" xfId="2" applyNumberFormat="1" applyFont="1" applyFill="1" applyBorder="1" applyAlignment="1">
      <alignment horizontal="center"/>
    </xf>
    <xf numFmtId="164" fontId="22" fillId="0" borderId="0" xfId="2" applyNumberFormat="1" applyFont="1" applyFill="1" applyBorder="1" applyAlignment="1"/>
    <xf numFmtId="0" fontId="13" fillId="0" borderId="15" xfId="21" applyFont="1" applyFill="1" applyBorder="1" applyAlignment="1"/>
    <xf numFmtId="0" fontId="13" fillId="0" borderId="26" xfId="21" applyFont="1" applyFill="1" applyBorder="1" applyAlignment="1"/>
    <xf numFmtId="1" fontId="22" fillId="0" borderId="16" xfId="21" applyNumberFormat="1" applyFont="1" applyFill="1" applyBorder="1" applyAlignment="1">
      <alignment horizontal="center"/>
    </xf>
    <xf numFmtId="1" fontId="56" fillId="0" borderId="0" xfId="21" applyNumberFormat="1" applyFont="1" applyFill="1" applyBorder="1" applyAlignment="1">
      <alignment horizontal="right"/>
    </xf>
    <xf numFmtId="1" fontId="22" fillId="0" borderId="15" xfId="21" applyNumberFormat="1" applyFont="1" applyFill="1" applyBorder="1" applyAlignment="1">
      <alignment horizontal="right"/>
    </xf>
    <xf numFmtId="1" fontId="22" fillId="0" borderId="15" xfId="2" applyNumberFormat="1" applyFont="1" applyFill="1" applyBorder="1" applyAlignment="1">
      <alignment horizontal="right"/>
    </xf>
    <xf numFmtId="1" fontId="22" fillId="0" borderId="0" xfId="21" applyNumberFormat="1" applyFont="1" applyFill="1" applyBorder="1" applyAlignment="1">
      <alignment horizontal="center"/>
    </xf>
    <xf numFmtId="1" fontId="22" fillId="0" borderId="0" xfId="2" applyNumberFormat="1" applyFont="1" applyFill="1" applyBorder="1" applyAlignment="1">
      <alignment horizontal="right"/>
    </xf>
    <xf numFmtId="1" fontId="22" fillId="0" borderId="0" xfId="21" applyNumberFormat="1" applyFont="1" applyFill="1" applyBorder="1" applyAlignment="1">
      <alignment horizontal="right"/>
    </xf>
    <xf numFmtId="1" fontId="13" fillId="0" borderId="16" xfId="21" applyNumberFormat="1" applyFont="1" applyFill="1" applyBorder="1" applyAlignment="1">
      <alignment horizontal="center"/>
    </xf>
    <xf numFmtId="1" fontId="13" fillId="0" borderId="15" xfId="21" applyNumberFormat="1" applyFont="1" applyFill="1" applyBorder="1" applyAlignment="1">
      <alignment horizontal="right"/>
    </xf>
    <xf numFmtId="1" fontId="13" fillId="0" borderId="0" xfId="21" applyNumberFormat="1" applyFont="1" applyFill="1" applyBorder="1" applyAlignment="1">
      <alignment horizontal="right"/>
    </xf>
    <xf numFmtId="1" fontId="27" fillId="0" borderId="0" xfId="2" applyNumberFormat="1" applyFont="1" applyFill="1" applyBorder="1" applyAlignment="1">
      <alignment horizontal="right"/>
    </xf>
    <xf numFmtId="1" fontId="27" fillId="0" borderId="15" xfId="2" applyNumberFormat="1" applyFont="1" applyFill="1" applyBorder="1" applyAlignment="1">
      <alignment horizontal="right"/>
    </xf>
    <xf numFmtId="164" fontId="22" fillId="0" borderId="16" xfId="2" applyNumberFormat="1" applyFont="1" applyFill="1" applyBorder="1" applyAlignment="1">
      <alignment horizontal="center" wrapText="1"/>
    </xf>
    <xf numFmtId="164" fontId="22" fillId="0" borderId="0" xfId="2" applyNumberFormat="1" applyFont="1" applyFill="1" applyBorder="1" applyAlignment="1">
      <alignment horizontal="center" wrapText="1"/>
    </xf>
    <xf numFmtId="164" fontId="22" fillId="0" borderId="15" xfId="2" applyNumberFormat="1" applyFont="1" applyFill="1" applyBorder="1" applyAlignment="1">
      <alignment horizontal="center" wrapText="1"/>
    </xf>
    <xf numFmtId="1" fontId="10" fillId="0" borderId="0" xfId="2" applyNumberFormat="1" applyFont="1" applyFill="1" applyBorder="1" applyAlignment="1">
      <alignment horizontal="right"/>
    </xf>
    <xf numFmtId="1" fontId="22" fillId="0" borderId="16" xfId="2" applyNumberFormat="1" applyFont="1" applyFill="1" applyBorder="1" applyAlignment="1">
      <alignment horizontal="center"/>
    </xf>
    <xf numFmtId="1" fontId="13" fillId="0" borderId="0" xfId="2" applyNumberFormat="1" applyFont="1" applyFill="1" applyBorder="1" applyAlignment="1"/>
    <xf numFmtId="1" fontId="13" fillId="0" borderId="15" xfId="21" applyNumberFormat="1" applyFont="1" applyFill="1" applyBorder="1" applyAlignment="1"/>
    <xf numFmtId="1" fontId="13" fillId="0" borderId="0" xfId="21" applyNumberFormat="1" applyFont="1" applyFill="1" applyBorder="1" applyAlignment="1"/>
    <xf numFmtId="164" fontId="22" fillId="0" borderId="15" xfId="2" applyNumberFormat="1" applyFont="1" applyFill="1" applyBorder="1" applyAlignment="1">
      <alignment horizontal="right"/>
    </xf>
    <xf numFmtId="164" fontId="10" fillId="0" borderId="0" xfId="2" applyNumberFormat="1" applyFont="1" applyFill="1" applyBorder="1" applyAlignment="1">
      <alignment horizontal="right"/>
    </xf>
    <xf numFmtId="0" fontId="56" fillId="0" borderId="0" xfId="21" applyFont="1" applyFill="1" applyBorder="1" applyAlignment="1">
      <alignment horizontal="right"/>
    </xf>
    <xf numFmtId="0" fontId="56" fillId="0" borderId="15" xfId="21" applyFont="1" applyFill="1" applyBorder="1" applyAlignment="1">
      <alignment horizontal="right"/>
    </xf>
    <xf numFmtId="0" fontId="16" fillId="0" borderId="0" xfId="21" applyFont="1" applyFill="1" applyBorder="1" applyAlignment="1">
      <alignment horizontal="right"/>
    </xf>
    <xf numFmtId="0" fontId="16" fillId="0" borderId="15" xfId="21" applyFont="1" applyFill="1" applyBorder="1" applyAlignment="1">
      <alignment horizontal="right"/>
    </xf>
    <xf numFmtId="49" fontId="13" fillId="0" borderId="16" xfId="2" applyNumberFormat="1" applyFont="1" applyFill="1" applyBorder="1" applyAlignment="1">
      <alignment horizontal="right"/>
    </xf>
    <xf numFmtId="37" fontId="22" fillId="0" borderId="16" xfId="2" applyNumberFormat="1" applyFont="1" applyFill="1" applyBorder="1" applyAlignment="1">
      <alignment horizontal="center" wrapText="1"/>
    </xf>
    <xf numFmtId="9" fontId="22" fillId="0" borderId="0" xfId="10" applyFont="1" applyFill="1" applyBorder="1" applyAlignment="1">
      <alignment horizontal="center" wrapText="1"/>
    </xf>
    <xf numFmtId="0" fontId="16" fillId="0" borderId="0" xfId="21" applyFont="1" applyFill="1" applyBorder="1" applyAlignment="1"/>
    <xf numFmtId="0" fontId="16" fillId="0" borderId="15" xfId="21" applyFont="1" applyFill="1" applyBorder="1" applyAlignment="1"/>
    <xf numFmtId="10" fontId="22" fillId="0" borderId="16" xfId="21" applyNumberFormat="1" applyFont="1" applyFill="1" applyBorder="1" applyAlignment="1">
      <alignment horizontal="center"/>
    </xf>
    <xf numFmtId="10" fontId="22" fillId="0" borderId="0" xfId="21" applyNumberFormat="1" applyFont="1" applyFill="1" applyBorder="1" applyAlignment="1">
      <alignment horizontal="right"/>
    </xf>
    <xf numFmtId="10" fontId="22" fillId="0" borderId="15" xfId="21" applyNumberFormat="1" applyFont="1" applyFill="1" applyBorder="1" applyAlignment="1">
      <alignment horizontal="right"/>
    </xf>
    <xf numFmtId="10" fontId="22" fillId="0" borderId="15" xfId="2" applyNumberFormat="1" applyFont="1" applyFill="1" applyBorder="1" applyAlignment="1">
      <alignment horizontal="right"/>
    </xf>
    <xf numFmtId="10" fontId="22" fillId="0" borderId="0" xfId="21" applyNumberFormat="1" applyFont="1" applyFill="1" applyBorder="1" applyAlignment="1">
      <alignment horizontal="center"/>
    </xf>
    <xf numFmtId="10" fontId="22" fillId="0" borderId="16" xfId="10" applyNumberFormat="1" applyFont="1" applyFill="1" applyBorder="1" applyAlignment="1">
      <alignment horizontal="center"/>
    </xf>
    <xf numFmtId="10" fontId="13" fillId="0" borderId="16" xfId="21" applyNumberFormat="1" applyFont="1" applyFill="1" applyBorder="1" applyAlignment="1">
      <alignment horizontal="center"/>
    </xf>
    <xf numFmtId="10" fontId="13" fillId="0" borderId="0" xfId="21" applyNumberFormat="1" applyFont="1" applyFill="1" applyBorder="1" applyAlignment="1">
      <alignment horizontal="right"/>
    </xf>
    <xf numFmtId="10" fontId="13" fillId="0" borderId="15" xfId="21" applyNumberFormat="1" applyFont="1" applyFill="1" applyBorder="1" applyAlignment="1">
      <alignment horizontal="right"/>
    </xf>
    <xf numFmtId="10" fontId="13" fillId="0" borderId="16" xfId="10" applyNumberFormat="1" applyFont="1" applyFill="1" applyBorder="1" applyAlignment="1">
      <alignment horizontal="center"/>
    </xf>
    <xf numFmtId="10" fontId="13" fillId="0" borderId="0" xfId="10" applyNumberFormat="1" applyFont="1" applyFill="1" applyBorder="1" applyAlignment="1">
      <alignment horizontal="right"/>
    </xf>
    <xf numFmtId="10" fontId="13" fillId="0" borderId="15" xfId="10" applyNumberFormat="1" applyFont="1" applyFill="1" applyBorder="1" applyAlignment="1">
      <alignment horizontal="right"/>
    </xf>
    <xf numFmtId="10" fontId="13" fillId="0" borderId="16" xfId="10" applyNumberFormat="1" applyFont="1" applyFill="1" applyBorder="1" applyAlignment="1">
      <alignment horizontal="right"/>
    </xf>
    <xf numFmtId="10" fontId="13" fillId="0" borderId="0" xfId="2" applyNumberFormat="1" applyFont="1" applyFill="1" applyBorder="1" applyAlignment="1">
      <alignment horizontal="right"/>
    </xf>
    <xf numFmtId="10" fontId="13" fillId="0" borderId="15" xfId="2" applyNumberFormat="1" applyFont="1" applyFill="1" applyBorder="1" applyAlignment="1">
      <alignment horizontal="right"/>
    </xf>
    <xf numFmtId="10" fontId="27" fillId="0" borderId="0" xfId="10" applyNumberFormat="1" applyFont="1" applyFill="1" applyBorder="1" applyAlignment="1">
      <alignment horizontal="right"/>
    </xf>
    <xf numFmtId="10" fontId="27" fillId="0" borderId="15" xfId="10" applyNumberFormat="1" applyFont="1" applyFill="1" applyBorder="1" applyAlignment="1">
      <alignment horizontal="right"/>
    </xf>
    <xf numFmtId="10" fontId="22" fillId="0" borderId="16" xfId="10" applyNumberFormat="1" applyFont="1" applyFill="1" applyBorder="1" applyAlignment="1">
      <alignment horizontal="center" wrapText="1"/>
    </xf>
    <xf numFmtId="10" fontId="22" fillId="0" borderId="0" xfId="2" applyNumberFormat="1" applyFont="1" applyFill="1" applyBorder="1" applyAlignment="1">
      <alignment horizontal="center" wrapText="1"/>
    </xf>
    <xf numFmtId="10" fontId="22" fillId="0" borderId="15" xfId="2" applyNumberFormat="1" applyFont="1" applyFill="1" applyBorder="1" applyAlignment="1">
      <alignment horizontal="center" wrapText="1"/>
    </xf>
    <xf numFmtId="10" fontId="10" fillId="0" borderId="0" xfId="10" applyNumberFormat="1" applyFont="1" applyFill="1" applyBorder="1" applyAlignment="1">
      <alignment horizontal="right"/>
    </xf>
    <xf numFmtId="10" fontId="22" fillId="0" borderId="0" xfId="10" applyNumberFormat="1" applyFont="1" applyFill="1" applyBorder="1" applyAlignment="1">
      <alignment horizontal="center"/>
    </xf>
    <xf numFmtId="10" fontId="22" fillId="0" borderId="0" xfId="2" applyNumberFormat="1" applyFont="1" applyFill="1" applyBorder="1"/>
    <xf numFmtId="10" fontId="22" fillId="0" borderId="15" xfId="2" applyNumberFormat="1" applyFont="1" applyFill="1" applyBorder="1"/>
    <xf numFmtId="10" fontId="22" fillId="0" borderId="0" xfId="2" applyNumberFormat="1" applyFont="1" applyFill="1" applyBorder="1" applyAlignment="1"/>
    <xf numFmtId="10" fontId="13" fillId="0" borderId="0" xfId="10" applyNumberFormat="1" applyFont="1" applyFill="1" applyBorder="1" applyAlignment="1"/>
    <xf numFmtId="10" fontId="13" fillId="0" borderId="15" xfId="10" applyNumberFormat="1" applyFont="1" applyFill="1" applyBorder="1" applyAlignment="1"/>
    <xf numFmtId="164" fontId="22" fillId="0" borderId="0" xfId="2" applyNumberFormat="1" applyFont="1" applyFill="1" applyBorder="1" applyAlignment="1">
      <alignment horizontal="right"/>
    </xf>
    <xf numFmtId="164" fontId="22" fillId="0" borderId="16" xfId="2" applyNumberFormat="1" applyFont="1" applyFill="1" applyBorder="1" applyAlignment="1">
      <alignment horizontal="center"/>
    </xf>
    <xf numFmtId="164" fontId="13" fillId="0" borderId="16" xfId="2" applyNumberFormat="1" applyFont="1" applyFill="1" applyBorder="1" applyAlignment="1">
      <alignment horizontal="center"/>
    </xf>
    <xf numFmtId="164" fontId="13" fillId="0" borderId="0" xfId="2" applyNumberFormat="1" applyFont="1" applyFill="1" applyBorder="1" applyAlignment="1">
      <alignment horizontal="right"/>
    </xf>
    <xf numFmtId="164" fontId="13" fillId="0" borderId="15" xfId="2" applyNumberFormat="1" applyFont="1" applyFill="1" applyBorder="1" applyAlignment="1">
      <alignment horizontal="right"/>
    </xf>
    <xf numFmtId="43" fontId="13" fillId="0" borderId="0" xfId="2" applyNumberFormat="1" applyFont="1" applyFill="1" applyBorder="1" applyAlignment="1">
      <alignment horizontal="right"/>
    </xf>
    <xf numFmtId="172" fontId="13" fillId="0" borderId="15" xfId="21" applyNumberFormat="1" applyFont="1" applyFill="1" applyBorder="1" applyAlignment="1">
      <alignment horizontal="right"/>
    </xf>
    <xf numFmtId="9" fontId="13" fillId="0" borderId="0" xfId="10" applyFont="1" applyFill="1" applyBorder="1" applyAlignment="1">
      <alignment horizontal="right"/>
    </xf>
    <xf numFmtId="9" fontId="13" fillId="0" borderId="15" xfId="10" applyFont="1" applyFill="1" applyBorder="1" applyAlignment="1">
      <alignment horizontal="right"/>
    </xf>
    <xf numFmtId="1" fontId="68" fillId="0" borderId="0" xfId="2" applyNumberFormat="1" applyFont="1" applyFill="1" applyBorder="1" applyAlignment="1">
      <alignment horizontal="right"/>
    </xf>
    <xf numFmtId="164" fontId="75" fillId="0" borderId="0" xfId="2" applyNumberFormat="1" applyFont="1" applyFill="1" applyBorder="1" applyAlignment="1">
      <alignment horizontal="center" wrapText="1"/>
    </xf>
    <xf numFmtId="164" fontId="74" fillId="0" borderId="0" xfId="2" applyNumberFormat="1" applyFont="1" applyFill="1" applyBorder="1" applyAlignment="1">
      <alignment horizontal="right"/>
    </xf>
    <xf numFmtId="3" fontId="22" fillId="0" borderId="16" xfId="2" applyNumberFormat="1" applyFont="1" applyFill="1" applyBorder="1" applyAlignment="1">
      <alignment horizontal="center"/>
    </xf>
    <xf numFmtId="164" fontId="13" fillId="0" borderId="15" xfId="2" applyNumberFormat="1" applyFont="1" applyFill="1" applyBorder="1" applyAlignment="1"/>
    <xf numFmtId="43" fontId="22" fillId="0" borderId="16" xfId="2" applyNumberFormat="1" applyFont="1" applyFill="1" applyBorder="1" applyAlignment="1">
      <alignment horizontal="center"/>
    </xf>
    <xf numFmtId="43" fontId="22" fillId="0" borderId="0" xfId="2" applyNumberFormat="1" applyFont="1" applyFill="1" applyBorder="1" applyAlignment="1">
      <alignment horizontal="right"/>
    </xf>
    <xf numFmtId="16" fontId="22" fillId="0" borderId="15" xfId="21" quotePrefix="1" applyNumberFormat="1" applyFont="1" applyFill="1" applyBorder="1" applyAlignment="1">
      <alignment horizontal="right"/>
    </xf>
    <xf numFmtId="43" fontId="22" fillId="0" borderId="15" xfId="2" applyNumberFormat="1" applyFont="1" applyFill="1" applyBorder="1" applyAlignment="1">
      <alignment horizontal="right"/>
    </xf>
    <xf numFmtId="43" fontId="22" fillId="0" borderId="0" xfId="2" applyNumberFormat="1" applyFont="1" applyFill="1" applyBorder="1" applyAlignment="1">
      <alignment horizontal="center"/>
    </xf>
    <xf numFmtId="43" fontId="13" fillId="0" borderId="16" xfId="2" applyNumberFormat="1" applyFont="1" applyFill="1" applyBorder="1" applyAlignment="1">
      <alignment horizontal="center"/>
    </xf>
    <xf numFmtId="43" fontId="13" fillId="0" borderId="15" xfId="2" applyNumberFormat="1" applyFont="1" applyFill="1" applyBorder="1" applyAlignment="1">
      <alignment horizontal="right"/>
    </xf>
    <xf numFmtId="43" fontId="13" fillId="0" borderId="16" xfId="21" applyNumberFormat="1" applyFont="1" applyFill="1" applyBorder="1" applyAlignment="1">
      <alignment horizontal="center"/>
    </xf>
    <xf numFmtId="43" fontId="13" fillId="0" borderId="16" xfId="2" applyNumberFormat="1" applyFont="1" applyFill="1" applyBorder="1" applyAlignment="1">
      <alignment horizontal="right"/>
    </xf>
    <xf numFmtId="43" fontId="22" fillId="0" borderId="16" xfId="2" applyNumberFormat="1" applyFont="1" applyFill="1" applyBorder="1" applyAlignment="1">
      <alignment horizontal="center" wrapText="1"/>
    </xf>
    <xf numFmtId="43" fontId="13" fillId="0" borderId="0" xfId="2" applyNumberFormat="1" applyFont="1" applyFill="1" applyBorder="1" applyAlignment="1"/>
    <xf numFmtId="43" fontId="13" fillId="0" borderId="15" xfId="2" applyNumberFormat="1" applyFont="1" applyFill="1" applyBorder="1" applyAlignment="1"/>
    <xf numFmtId="1" fontId="22" fillId="0" borderId="6" xfId="2" applyNumberFormat="1" applyFont="1" applyFill="1" applyBorder="1" applyAlignment="1">
      <alignment horizontal="center"/>
    </xf>
    <xf numFmtId="1" fontId="22" fillId="0" borderId="2" xfId="2" quotePrefix="1" applyNumberFormat="1" applyFont="1" applyFill="1" applyBorder="1" applyAlignment="1">
      <alignment horizontal="right"/>
    </xf>
    <xf numFmtId="1" fontId="22" fillId="0" borderId="9" xfId="21" applyNumberFormat="1" applyFont="1" applyFill="1" applyBorder="1" applyAlignment="1">
      <alignment horizontal="right"/>
    </xf>
    <xf numFmtId="1" fontId="22" fillId="0" borderId="2" xfId="2" applyNumberFormat="1" applyFont="1" applyFill="1" applyBorder="1" applyAlignment="1">
      <alignment horizontal="right"/>
    </xf>
    <xf numFmtId="1" fontId="22" fillId="0" borderId="9" xfId="2" applyNumberFormat="1" applyFont="1" applyFill="1" applyBorder="1" applyAlignment="1">
      <alignment horizontal="right"/>
    </xf>
    <xf numFmtId="1" fontId="22" fillId="0" borderId="2" xfId="2" applyNumberFormat="1" applyFont="1" applyFill="1" applyBorder="1" applyAlignment="1">
      <alignment horizontal="center"/>
    </xf>
    <xf numFmtId="164" fontId="22" fillId="0" borderId="2" xfId="2" applyNumberFormat="1" applyFont="1" applyFill="1" applyBorder="1" applyAlignment="1">
      <alignment horizontal="right"/>
    </xf>
    <xf numFmtId="164" fontId="22" fillId="0" borderId="9" xfId="2" applyNumberFormat="1" applyFont="1" applyFill="1" applyBorder="1" applyAlignment="1">
      <alignment horizontal="right"/>
    </xf>
    <xf numFmtId="49" fontId="22" fillId="0" borderId="6" xfId="2" applyNumberFormat="1" applyFont="1" applyFill="1" applyBorder="1" applyAlignment="1">
      <alignment horizontal="center"/>
    </xf>
    <xf numFmtId="1" fontId="13" fillId="0" borderId="6" xfId="2" applyNumberFormat="1" applyFont="1" applyFill="1" applyBorder="1" applyAlignment="1">
      <alignment horizontal="center"/>
    </xf>
    <xf numFmtId="164" fontId="13" fillId="0" borderId="2" xfId="2" applyNumberFormat="1" applyFont="1" applyFill="1" applyBorder="1" applyAlignment="1">
      <alignment horizontal="right"/>
    </xf>
    <xf numFmtId="164" fontId="13" fillId="0" borderId="9" xfId="2" applyNumberFormat="1" applyFont="1" applyFill="1" applyBorder="1" applyAlignment="1">
      <alignment horizontal="right"/>
    </xf>
    <xf numFmtId="1" fontId="13" fillId="0" borderId="6" xfId="2" applyNumberFormat="1" applyFont="1" applyFill="1" applyBorder="1" applyAlignment="1">
      <alignment horizontal="right"/>
    </xf>
    <xf numFmtId="1" fontId="13" fillId="0" borderId="9" xfId="2" applyNumberFormat="1" applyFont="1" applyFill="1" applyBorder="1" applyAlignment="1">
      <alignment horizontal="right"/>
    </xf>
    <xf numFmtId="49" fontId="27" fillId="0" borderId="2" xfId="2" applyNumberFormat="1" applyFont="1" applyFill="1" applyBorder="1" applyAlignment="1">
      <alignment horizontal="right"/>
    </xf>
    <xf numFmtId="49" fontId="27" fillId="0" borderId="9" xfId="2" applyNumberFormat="1" applyFont="1" applyFill="1" applyBorder="1" applyAlignment="1">
      <alignment horizontal="right"/>
    </xf>
    <xf numFmtId="179" fontId="22" fillId="0" borderId="6" xfId="2" applyNumberFormat="1" applyFont="1" applyFill="1" applyBorder="1" applyAlignment="1">
      <alignment horizontal="center" wrapText="1"/>
    </xf>
    <xf numFmtId="164" fontId="22" fillId="0" borderId="2" xfId="2" applyNumberFormat="1" applyFont="1" applyFill="1" applyBorder="1" applyAlignment="1">
      <alignment horizontal="center" wrapText="1"/>
    </xf>
    <xf numFmtId="164" fontId="22" fillId="0" borderId="9" xfId="2" applyNumberFormat="1" applyFont="1" applyFill="1" applyBorder="1" applyAlignment="1">
      <alignment horizontal="center" wrapText="1"/>
    </xf>
    <xf numFmtId="49" fontId="13" fillId="0" borderId="6" xfId="2" applyNumberFormat="1" applyFont="1" applyFill="1" applyBorder="1" applyAlignment="1">
      <alignment horizontal="right"/>
    </xf>
    <xf numFmtId="164" fontId="10" fillId="0" borderId="2" xfId="2" applyNumberFormat="1" applyFont="1" applyFill="1" applyBorder="1" applyAlignment="1">
      <alignment horizontal="right"/>
    </xf>
    <xf numFmtId="164" fontId="27" fillId="0" borderId="9" xfId="2" applyNumberFormat="1" applyFont="1" applyFill="1" applyBorder="1" applyAlignment="1">
      <alignment horizontal="right"/>
    </xf>
    <xf numFmtId="164" fontId="27" fillId="0" borderId="2" xfId="2" applyNumberFormat="1" applyFont="1" applyFill="1" applyBorder="1" applyAlignment="1">
      <alignment horizontal="right"/>
    </xf>
    <xf numFmtId="164" fontId="22" fillId="0" borderId="2" xfId="2" applyNumberFormat="1" applyFont="1" applyFill="1" applyBorder="1"/>
    <xf numFmtId="164" fontId="22" fillId="0" borderId="9" xfId="2" applyNumberFormat="1" applyFont="1" applyFill="1" applyBorder="1"/>
    <xf numFmtId="164" fontId="13" fillId="0" borderId="9" xfId="2" applyNumberFormat="1" applyFont="1" applyFill="1" applyBorder="1" applyAlignment="1"/>
    <xf numFmtId="164" fontId="27" fillId="0" borderId="8" xfId="2" applyNumberFormat="1" applyFont="1" applyFill="1" applyBorder="1" applyAlignment="1">
      <alignment horizontal="right"/>
    </xf>
    <xf numFmtId="0" fontId="22" fillId="0" borderId="8" xfId="21" applyFont="1" applyFill="1" applyBorder="1" applyAlignment="1"/>
    <xf numFmtId="0" fontId="22" fillId="0" borderId="26" xfId="21" applyFont="1" applyFill="1" applyBorder="1" applyAlignment="1"/>
    <xf numFmtId="0" fontId="22" fillId="0" borderId="0" xfId="21" applyFont="1" applyFill="1" applyBorder="1" applyAlignment="1"/>
    <xf numFmtId="0" fontId="22" fillId="0" borderId="15" xfId="21" applyFont="1" applyFill="1" applyBorder="1" applyAlignment="1"/>
    <xf numFmtId="1" fontId="22" fillId="0" borderId="0" xfId="2" applyNumberFormat="1" applyFont="1" applyFill="1" applyBorder="1" applyAlignment="1"/>
    <xf numFmtId="1" fontId="22" fillId="0" borderId="15" xfId="21" applyNumberFormat="1" applyFont="1" applyFill="1" applyBorder="1" applyAlignment="1"/>
    <xf numFmtId="0" fontId="56" fillId="0" borderId="0" xfId="21" applyFont="1" applyFill="1" applyBorder="1" applyAlignment="1"/>
    <xf numFmtId="0" fontId="56" fillId="0" borderId="15" xfId="21" applyFont="1" applyFill="1" applyBorder="1" applyAlignment="1"/>
    <xf numFmtId="10" fontId="22" fillId="0" borderId="0" xfId="10" applyNumberFormat="1" applyFont="1" applyFill="1" applyBorder="1" applyAlignment="1"/>
    <xf numFmtId="10" fontId="22" fillId="0" borderId="15" xfId="10" applyNumberFormat="1" applyFont="1" applyFill="1" applyBorder="1" applyAlignment="1"/>
    <xf numFmtId="164" fontId="22" fillId="0" borderId="15" xfId="2" applyNumberFormat="1" applyFont="1" applyFill="1" applyBorder="1" applyAlignment="1"/>
    <xf numFmtId="164" fontId="22" fillId="0" borderId="2" xfId="2" applyNumberFormat="1" applyFont="1" applyFill="1" applyBorder="1" applyAlignment="1"/>
    <xf numFmtId="164" fontId="22" fillId="0" borderId="9" xfId="2" applyNumberFormat="1" applyFont="1" applyFill="1" applyBorder="1" applyAlignment="1"/>
    <xf numFmtId="0" fontId="22" fillId="0" borderId="8" xfId="21" applyFont="1" applyFill="1" applyBorder="1" applyAlignment="1">
      <alignment horizontal="center"/>
    </xf>
    <xf numFmtId="1" fontId="56" fillId="0" borderId="0" xfId="21" applyNumberFormat="1" applyFont="1" applyFill="1" applyBorder="1" applyAlignment="1"/>
    <xf numFmtId="1" fontId="22" fillId="0" borderId="0" xfId="21" applyNumberFormat="1" applyFont="1" applyFill="1" applyBorder="1" applyAlignment="1"/>
    <xf numFmtId="10" fontId="22" fillId="0" borderId="0" xfId="21" applyNumberFormat="1" applyFont="1" applyFill="1" applyBorder="1" applyAlignment="1"/>
    <xf numFmtId="10" fontId="22" fillId="0" borderId="15" xfId="21" applyNumberFormat="1" applyFont="1" applyFill="1" applyBorder="1" applyAlignment="1"/>
    <xf numFmtId="43" fontId="22" fillId="0" borderId="0" xfId="2" applyNumberFormat="1" applyFont="1" applyFill="1" applyBorder="1" applyAlignment="1"/>
    <xf numFmtId="16" fontId="22" fillId="0" borderId="15" xfId="21" quotePrefix="1" applyNumberFormat="1" applyFont="1" applyFill="1" applyBorder="1" applyAlignment="1"/>
    <xf numFmtId="0" fontId="22" fillId="0" borderId="6" xfId="21" applyFont="1" applyFill="1" applyBorder="1" applyAlignment="1">
      <alignment horizontal="center"/>
    </xf>
    <xf numFmtId="1" fontId="22" fillId="0" borderId="2" xfId="2" quotePrefix="1" applyNumberFormat="1" applyFont="1" applyFill="1" applyBorder="1" applyAlignment="1"/>
    <xf numFmtId="1" fontId="22" fillId="0" borderId="9" xfId="21" applyNumberFormat="1" applyFont="1" applyFill="1" applyBorder="1" applyAlignment="1"/>
    <xf numFmtId="171" fontId="22" fillId="0" borderId="0" xfId="2" applyNumberFormat="1" applyFont="1" applyFill="1" applyBorder="1" applyAlignment="1"/>
    <xf numFmtId="43" fontId="22" fillId="0" borderId="15" xfId="2" applyNumberFormat="1" applyFont="1" applyFill="1" applyBorder="1" applyAlignment="1"/>
    <xf numFmtId="171" fontId="22" fillId="0" borderId="15" xfId="2" applyNumberFormat="1" applyFont="1" applyFill="1" applyBorder="1" applyAlignment="1"/>
    <xf numFmtId="1" fontId="22" fillId="0" borderId="2" xfId="2" applyNumberFormat="1" applyFont="1" applyFill="1" applyBorder="1" applyAlignment="1"/>
    <xf numFmtId="1" fontId="22" fillId="0" borderId="9" xfId="2" applyNumberFormat="1" applyFont="1" applyFill="1" applyBorder="1" applyAlignment="1"/>
    <xf numFmtId="0" fontId="21" fillId="0" borderId="12" xfId="0" applyFont="1" applyFill="1" applyBorder="1" applyAlignment="1">
      <alignment horizontal="center" wrapText="1"/>
    </xf>
    <xf numFmtId="164" fontId="21" fillId="0" borderId="14" xfId="2" applyNumberFormat="1" applyFont="1" applyFill="1" applyBorder="1" applyAlignment="1">
      <alignment horizontal="center"/>
    </xf>
    <xf numFmtId="0" fontId="21" fillId="0" borderId="0" xfId="21" applyFont="1" applyAlignment="1">
      <alignment horizontal="center"/>
    </xf>
    <xf numFmtId="0" fontId="21" fillId="0" borderId="0" xfId="21" applyFont="1" applyAlignment="1">
      <alignment horizontal="center"/>
    </xf>
    <xf numFmtId="3" fontId="69" fillId="0" borderId="0" xfId="21" applyNumberFormat="1" applyFont="1" applyFill="1" applyBorder="1" applyAlignment="1">
      <alignment wrapText="1"/>
    </xf>
    <xf numFmtId="164" fontId="69" fillId="0" borderId="0" xfId="21" applyNumberFormat="1" applyFont="1" applyFill="1" applyBorder="1" applyAlignment="1">
      <alignment wrapText="1"/>
    </xf>
    <xf numFmtId="3" fontId="69" fillId="0" borderId="0" xfId="21" applyNumberFormat="1" applyFont="1" applyFill="1" applyBorder="1"/>
    <xf numFmtId="0" fontId="10" fillId="0" borderId="0" xfId="21" applyFont="1" applyFill="1" applyAlignment="1">
      <alignment horizontal="center"/>
    </xf>
    <xf numFmtId="0" fontId="69" fillId="0" borderId="0" xfId="21" applyFont="1" applyFill="1" applyAlignment="1">
      <alignment horizontal="left"/>
    </xf>
    <xf numFmtId="43" fontId="69" fillId="0" borderId="0" xfId="2" applyFont="1" applyFill="1"/>
    <xf numFmtId="0" fontId="21" fillId="0" borderId="0" xfId="1" applyFont="1" applyFill="1" applyAlignment="1">
      <alignment horizontal="center"/>
    </xf>
    <xf numFmtId="164" fontId="10" fillId="0" borderId="21" xfId="21" applyNumberFormat="1" applyFont="1" applyFill="1" applyBorder="1"/>
    <xf numFmtId="172" fontId="10" fillId="0" borderId="21" xfId="21" applyNumberFormat="1" applyFont="1" applyFill="1" applyBorder="1"/>
    <xf numFmtId="3" fontId="13" fillId="7" borderId="16" xfId="2" applyNumberFormat="1" applyFont="1" applyFill="1" applyBorder="1"/>
    <xf numFmtId="3" fontId="13" fillId="0" borderId="16" xfId="2" applyNumberFormat="1" applyFont="1" applyFill="1" applyBorder="1"/>
    <xf numFmtId="3" fontId="13" fillId="7" borderId="6" xfId="2" applyNumberFormat="1" applyFont="1" applyFill="1" applyBorder="1"/>
    <xf numFmtId="0" fontId="12" fillId="10" borderId="35" xfId="21" applyFont="1" applyFill="1" applyBorder="1" applyAlignment="1">
      <alignment horizontal="center" wrapText="1"/>
    </xf>
    <xf numFmtId="3" fontId="13" fillId="0" borderId="21" xfId="21" applyNumberFormat="1" applyFont="1" applyFill="1" applyBorder="1" applyAlignment="1">
      <alignment horizontal="center"/>
    </xf>
    <xf numFmtId="3" fontId="68" fillId="0" borderId="21" xfId="21" applyNumberFormat="1" applyFont="1" applyFill="1" applyBorder="1" applyAlignment="1">
      <alignment horizontal="center"/>
    </xf>
    <xf numFmtId="0" fontId="13" fillId="0" borderId="21" xfId="21" applyFont="1" applyBorder="1"/>
    <xf numFmtId="0" fontId="13" fillId="0" borderId="22" xfId="21" applyFont="1" applyFill="1" applyBorder="1"/>
    <xf numFmtId="0" fontId="21" fillId="11" borderId="11" xfId="21" applyFont="1" applyFill="1" applyBorder="1" applyAlignment="1">
      <alignment vertical="top"/>
    </xf>
    <xf numFmtId="0" fontId="21" fillId="0" borderId="0" xfId="21" applyFont="1" applyAlignment="1">
      <alignment horizontal="center"/>
    </xf>
    <xf numFmtId="0" fontId="12" fillId="11" borderId="11" xfId="21" applyFont="1" applyFill="1" applyBorder="1" applyAlignment="1"/>
    <xf numFmtId="0" fontId="12" fillId="11" borderId="12" xfId="21" applyFont="1" applyFill="1" applyBorder="1" applyAlignment="1"/>
    <xf numFmtId="0" fontId="12" fillId="11" borderId="14" xfId="21" applyFont="1" applyFill="1" applyBorder="1" applyAlignment="1"/>
    <xf numFmtId="37" fontId="12" fillId="0" borderId="1" xfId="21" applyNumberFormat="1" applyFont="1" applyFill="1" applyBorder="1" applyAlignment="1">
      <alignment horizontal="center"/>
    </xf>
    <xf numFmtId="0" fontId="21" fillId="0" borderId="14" xfId="0" applyFont="1" applyFill="1" applyBorder="1" applyAlignment="1">
      <alignment horizontal="center" wrapText="1"/>
    </xf>
    <xf numFmtId="0" fontId="21" fillId="0" borderId="0" xfId="21" applyFont="1" applyAlignment="1">
      <alignment horizontal="center"/>
    </xf>
    <xf numFmtId="3" fontId="13" fillId="8" borderId="21" xfId="2" applyNumberFormat="1" applyFont="1" applyFill="1" applyBorder="1"/>
    <xf numFmtId="3" fontId="23" fillId="0" borderId="21" xfId="2" applyNumberFormat="1" applyFont="1" applyFill="1" applyBorder="1"/>
    <xf numFmtId="164" fontId="32" fillId="0" borderId="7" xfId="2" applyNumberFormat="1" applyFont="1" applyFill="1" applyBorder="1"/>
    <xf numFmtId="164" fontId="32" fillId="0" borderId="16" xfId="2" applyNumberFormat="1" applyFont="1" applyFill="1" applyBorder="1"/>
    <xf numFmtId="0" fontId="12" fillId="0" borderId="29" xfId="21" applyFont="1" applyFill="1" applyBorder="1"/>
    <xf numFmtId="0" fontId="12" fillId="0" borderId="66" xfId="0" applyFont="1" applyFill="1" applyBorder="1" applyAlignment="1"/>
    <xf numFmtId="0" fontId="13" fillId="0" borderId="28" xfId="0" applyFont="1" applyFill="1" applyBorder="1" applyAlignment="1">
      <alignment wrapText="1"/>
    </xf>
    <xf numFmtId="0" fontId="12" fillId="0" borderId="44" xfId="0" applyFont="1" applyFill="1" applyBorder="1"/>
    <xf numFmtId="0" fontId="13" fillId="0" borderId="13" xfId="0" applyFont="1" applyFill="1" applyBorder="1" applyAlignment="1">
      <alignment wrapText="1"/>
    </xf>
    <xf numFmtId="0" fontId="12" fillId="0" borderId="67" xfId="0" applyFont="1" applyFill="1" applyBorder="1"/>
    <xf numFmtId="0" fontId="13" fillId="0" borderId="29" xfId="0" applyFont="1" applyFill="1" applyBorder="1" applyAlignment="1">
      <alignment wrapText="1"/>
    </xf>
    <xf numFmtId="0" fontId="12" fillId="0" borderId="68" xfId="0" applyFont="1" applyFill="1" applyBorder="1"/>
    <xf numFmtId="0" fontId="12" fillId="0" borderId="28" xfId="0" applyFont="1" applyFill="1" applyBorder="1" applyAlignment="1"/>
    <xf numFmtId="37" fontId="13" fillId="0" borderId="28" xfId="0" applyNumberFormat="1" applyFont="1" applyFill="1" applyBorder="1" applyAlignment="1">
      <alignment wrapText="1"/>
    </xf>
    <xf numFmtId="0" fontId="12" fillId="0" borderId="13" xfId="0" applyFont="1" applyFill="1" applyBorder="1"/>
    <xf numFmtId="0" fontId="14" fillId="0" borderId="13" xfId="0" applyFont="1" applyFill="1" applyBorder="1" applyAlignment="1">
      <alignment wrapText="1"/>
    </xf>
    <xf numFmtId="0" fontId="12" fillId="0" borderId="29" xfId="0" applyFont="1" applyFill="1" applyBorder="1"/>
    <xf numFmtId="0" fontId="14" fillId="0" borderId="29" xfId="0" applyFont="1" applyFill="1" applyBorder="1" applyAlignment="1">
      <alignment wrapText="1"/>
    </xf>
    <xf numFmtId="0" fontId="12" fillId="0" borderId="25" xfId="0" applyFont="1" applyFill="1" applyBorder="1" applyAlignment="1">
      <alignment wrapText="1"/>
    </xf>
    <xf numFmtId="0" fontId="12" fillId="0" borderId="38" xfId="21" applyFont="1" applyFill="1" applyBorder="1"/>
    <xf numFmtId="37" fontId="13" fillId="0" borderId="38" xfId="0" applyNumberFormat="1" applyFont="1" applyFill="1" applyBorder="1" applyAlignment="1">
      <alignment wrapText="1"/>
    </xf>
    <xf numFmtId="164" fontId="13" fillId="0" borderId="0" xfId="21" applyNumberFormat="1" applyFont="1"/>
    <xf numFmtId="164" fontId="21" fillId="0" borderId="22" xfId="2" applyNumberFormat="1" applyFont="1" applyFill="1" applyBorder="1"/>
    <xf numFmtId="0" fontId="27" fillId="0" borderId="0" xfId="21" applyFont="1" applyFill="1" applyBorder="1" applyAlignment="1">
      <alignment horizontal="center"/>
    </xf>
    <xf numFmtId="164" fontId="22" fillId="0" borderId="0" xfId="2" applyNumberFormat="1" applyFont="1" applyFill="1" applyAlignment="1">
      <alignment horizontal="center" wrapText="1"/>
    </xf>
    <xf numFmtId="0" fontId="21" fillId="0" borderId="0" xfId="21" applyFont="1" applyBorder="1" applyAlignment="1">
      <alignment wrapText="1"/>
    </xf>
    <xf numFmtId="0" fontId="27" fillId="0" borderId="0" xfId="21" applyFont="1" applyFill="1" applyAlignment="1">
      <alignment horizontal="center"/>
    </xf>
    <xf numFmtId="0" fontId="22" fillId="0" borderId="21" xfId="21" applyFont="1" applyFill="1" applyBorder="1" applyAlignment="1">
      <alignment horizontal="center" wrapText="1"/>
    </xf>
    <xf numFmtId="0" fontId="22" fillId="0" borderId="0" xfId="21" applyFont="1" applyAlignment="1">
      <alignment horizontal="center"/>
    </xf>
    <xf numFmtId="0" fontId="27" fillId="0" borderId="0" xfId="21" applyFont="1" applyFill="1" applyAlignment="1">
      <alignment horizontal="center" vertical="top"/>
    </xf>
    <xf numFmtId="0" fontId="21" fillId="11" borderId="12" xfId="21" applyFont="1" applyFill="1" applyBorder="1" applyAlignment="1"/>
    <xf numFmtId="0" fontId="21" fillId="11" borderId="14" xfId="21" applyFont="1" applyFill="1" applyBorder="1" applyAlignment="1"/>
    <xf numFmtId="0" fontId="22" fillId="0" borderId="0" xfId="21" applyFont="1" applyBorder="1" applyAlignment="1">
      <alignment horizontal="center"/>
    </xf>
    <xf numFmtId="17" fontId="21" fillId="0" borderId="24" xfId="21" applyNumberFormat="1" applyFont="1" applyFill="1" applyBorder="1" applyAlignment="1">
      <alignment horizontal="left" wrapText="1"/>
    </xf>
    <xf numFmtId="0" fontId="10" fillId="0" borderId="0" xfId="21" applyFont="1"/>
    <xf numFmtId="164" fontId="21" fillId="0" borderId="41" xfId="2" applyNumberFormat="1" applyFont="1" applyFill="1" applyBorder="1"/>
    <xf numFmtId="0" fontId="22" fillId="0" borderId="0" xfId="21" applyFont="1"/>
    <xf numFmtId="164" fontId="22" fillId="0" borderId="0" xfId="4" applyNumberFormat="1" applyFont="1" applyFill="1" applyBorder="1"/>
    <xf numFmtId="164" fontId="22" fillId="0" borderId="0" xfId="2" applyNumberFormat="1" applyFont="1" applyFill="1" applyAlignment="1">
      <alignment horizontal="center"/>
    </xf>
    <xf numFmtId="41" fontId="13" fillId="8" borderId="69" xfId="21" applyNumberFormat="1" applyFont="1" applyFill="1" applyBorder="1"/>
    <xf numFmtId="41" fontId="13" fillId="8" borderId="70" xfId="21" applyNumberFormat="1" applyFont="1" applyFill="1" applyBorder="1"/>
    <xf numFmtId="43" fontId="23" fillId="8" borderId="28" xfId="3" applyNumberFormat="1" applyFont="1" applyFill="1" applyBorder="1"/>
    <xf numFmtId="17" fontId="13" fillId="0" borderId="0" xfId="21" applyNumberFormat="1" applyFont="1" applyFill="1" applyAlignment="1">
      <alignment horizontal="center"/>
    </xf>
    <xf numFmtId="43" fontId="10" fillId="0" borderId="0" xfId="2" applyFont="1" applyFill="1"/>
    <xf numFmtId="164" fontId="21" fillId="0" borderId="17" xfId="21" applyNumberFormat="1" applyFont="1" applyFill="1" applyBorder="1" applyAlignment="1">
      <alignment horizontal="left"/>
    </xf>
    <xf numFmtId="164" fontId="21" fillId="0" borderId="17" xfId="21" applyNumberFormat="1" applyFont="1" applyFill="1" applyBorder="1"/>
    <xf numFmtId="164" fontId="21" fillId="0" borderId="37" xfId="21" applyNumberFormat="1" applyFont="1" applyFill="1" applyBorder="1" applyAlignment="1">
      <alignment wrapText="1" shrinkToFit="1"/>
    </xf>
    <xf numFmtId="0" fontId="21" fillId="0" borderId="1" xfId="21" applyFont="1" applyFill="1" applyBorder="1" applyAlignment="1">
      <alignment wrapText="1"/>
    </xf>
    <xf numFmtId="43" fontId="52" fillId="0" borderId="0" xfId="21" applyNumberFormat="1" applyFont="1" applyFill="1" applyBorder="1" applyAlignment="1">
      <alignment wrapText="1"/>
    </xf>
    <xf numFmtId="43" fontId="22" fillId="0" borderId="0" xfId="4" applyNumberFormat="1" applyFont="1" applyFill="1" applyBorder="1"/>
    <xf numFmtId="3" fontId="13" fillId="0" borderId="8" xfId="21" applyNumberFormat="1" applyFont="1" applyBorder="1"/>
    <xf numFmtId="43" fontId="13" fillId="0" borderId="0" xfId="21" applyNumberFormat="1" applyFont="1"/>
    <xf numFmtId="164" fontId="13" fillId="0" borderId="0" xfId="1" applyNumberFormat="1" applyFont="1"/>
    <xf numFmtId="0" fontId="21" fillId="0" borderId="0" xfId="21" applyFont="1" applyAlignment="1">
      <alignment horizontal="center"/>
    </xf>
    <xf numFmtId="0" fontId="12" fillId="0" borderId="0" xfId="21" applyFont="1"/>
    <xf numFmtId="0" fontId="12" fillId="0" borderId="0" xfId="21" applyFont="1" applyAlignment="1">
      <alignment horizontal="center"/>
    </xf>
    <xf numFmtId="0" fontId="21" fillId="0" borderId="0" xfId="21" applyFont="1" applyAlignment="1">
      <alignment horizontal="center"/>
    </xf>
    <xf numFmtId="0" fontId="21" fillId="0" borderId="11" xfId="21" applyFont="1" applyFill="1" applyBorder="1" applyAlignment="1">
      <alignment horizontal="center"/>
    </xf>
    <xf numFmtId="172" fontId="13" fillId="0" borderId="0" xfId="1" applyNumberFormat="1" applyFont="1" applyFill="1" applyProtection="1">
      <protection locked="0"/>
    </xf>
    <xf numFmtId="164" fontId="21" fillId="0" borderId="1" xfId="2" applyNumberFormat="1" applyFont="1" applyFill="1" applyBorder="1"/>
    <xf numFmtId="164" fontId="21" fillId="0" borderId="8" xfId="2" applyNumberFormat="1" applyFont="1" applyFill="1" applyBorder="1"/>
    <xf numFmtId="0" fontId="21" fillId="11" borderId="6" xfId="21" applyFont="1" applyFill="1" applyBorder="1" applyAlignment="1">
      <alignment vertical="top"/>
    </xf>
    <xf numFmtId="0" fontId="21" fillId="11" borderId="2" xfId="21" applyFont="1" applyFill="1" applyBorder="1" applyAlignment="1"/>
    <xf numFmtId="164" fontId="21" fillId="0" borderId="8" xfId="4" applyNumberFormat="1" applyFont="1" applyFill="1" applyBorder="1"/>
    <xf numFmtId="164" fontId="32" fillId="0" borderId="0" xfId="2" applyNumberFormat="1" applyFont="1" applyFill="1" applyBorder="1" applyAlignment="1">
      <alignment horizontal="right"/>
    </xf>
    <xf numFmtId="166" fontId="32" fillId="0" borderId="22" xfId="21" applyNumberFormat="1" applyFont="1" applyBorder="1"/>
    <xf numFmtId="0" fontId="21" fillId="0" borderId="0" xfId="21" applyFont="1" applyAlignment="1"/>
    <xf numFmtId="0" fontId="22" fillId="0" borderId="1" xfId="21" applyFont="1" applyFill="1" applyBorder="1"/>
    <xf numFmtId="0" fontId="22" fillId="0" borderId="1" xfId="21" applyFont="1" applyFill="1" applyBorder="1" applyAlignment="1">
      <alignment horizontal="center" wrapText="1"/>
    </xf>
    <xf numFmtId="0" fontId="22" fillId="0" borderId="1" xfId="21" applyFont="1" applyFill="1" applyBorder="1" applyAlignment="1">
      <alignment horizontal="center"/>
    </xf>
    <xf numFmtId="0" fontId="21" fillId="0" borderId="1" xfId="21" applyFont="1" applyFill="1" applyBorder="1"/>
    <xf numFmtId="0" fontId="21" fillId="11" borderId="2" xfId="21" applyFont="1" applyFill="1" applyBorder="1" applyAlignment="1">
      <alignment vertical="top"/>
    </xf>
    <xf numFmtId="0" fontId="13" fillId="0" borderId="0" xfId="21" applyFont="1" applyAlignment="1">
      <alignment horizontal="right"/>
    </xf>
    <xf numFmtId="185" fontId="21" fillId="0" borderId="71" xfId="21" applyNumberFormat="1" applyFont="1" applyFill="1" applyBorder="1" applyAlignment="1">
      <alignment horizontal="left"/>
    </xf>
    <xf numFmtId="0" fontId="21" fillId="0" borderId="0" xfId="21" applyFont="1" applyAlignment="1">
      <alignment horizontal="center"/>
    </xf>
    <xf numFmtId="164" fontId="22" fillId="0" borderId="13" xfId="2" applyNumberFormat="1" applyFont="1" applyFill="1" applyBorder="1" applyAlignment="1">
      <alignment horizontal="center"/>
    </xf>
    <xf numFmtId="0" fontId="123" fillId="0" borderId="13" xfId="21" applyFont="1" applyBorder="1" applyAlignment="1">
      <alignment horizontal="center"/>
    </xf>
    <xf numFmtId="176" fontId="13" fillId="0" borderId="13" xfId="2" applyNumberFormat="1" applyFont="1" applyFill="1" applyBorder="1"/>
    <xf numFmtId="0" fontId="22" fillId="0" borderId="0" xfId="21" applyFont="1" applyFill="1" applyBorder="1" applyAlignment="1">
      <alignment wrapText="1"/>
    </xf>
    <xf numFmtId="164" fontId="21" fillId="0" borderId="2" xfId="2" applyNumberFormat="1" applyFont="1" applyFill="1" applyBorder="1"/>
    <xf numFmtId="0" fontId="123" fillId="0" borderId="0" xfId="21" applyFont="1" applyBorder="1" applyAlignment="1">
      <alignment horizontal="center"/>
    </xf>
    <xf numFmtId="176" fontId="13" fillId="0" borderId="0" xfId="2" applyNumberFormat="1" applyFont="1" applyFill="1" applyBorder="1"/>
    <xf numFmtId="0" fontId="21" fillId="0" borderId="0" xfId="21" applyFont="1" applyAlignment="1">
      <alignment horizontal="center"/>
    </xf>
    <xf numFmtId="0" fontId="22" fillId="0" borderId="35" xfId="21" applyFont="1" applyFill="1" applyBorder="1" applyAlignment="1">
      <alignment horizontal="center" wrapText="1"/>
    </xf>
    <xf numFmtId="164" fontId="21" fillId="0" borderId="1" xfId="2" applyNumberFormat="1" applyFont="1" applyFill="1" applyBorder="1" applyAlignment="1">
      <alignment horizontal="center" wrapText="1"/>
    </xf>
    <xf numFmtId="164" fontId="22" fillId="0" borderId="21" xfId="4" applyNumberFormat="1" applyFont="1" applyFill="1" applyBorder="1"/>
    <xf numFmtId="164" fontId="22" fillId="0" borderId="21" xfId="2" applyNumberFormat="1" applyFont="1" applyFill="1" applyBorder="1"/>
    <xf numFmtId="43" fontId="22" fillId="0" borderId="21" xfId="4" applyNumberFormat="1" applyFont="1" applyFill="1" applyBorder="1"/>
    <xf numFmtId="164" fontId="21" fillId="0" borderId="71" xfId="21" applyNumberFormat="1" applyFont="1" applyFill="1" applyBorder="1" applyAlignment="1">
      <alignment horizontal="left"/>
    </xf>
    <xf numFmtId="164" fontId="21" fillId="0" borderId="71" xfId="21" applyNumberFormat="1" applyFont="1" applyFill="1" applyBorder="1"/>
    <xf numFmtId="164" fontId="21" fillId="0" borderId="72" xfId="21" applyNumberFormat="1" applyFont="1" applyFill="1" applyBorder="1"/>
    <xf numFmtId="164" fontId="21" fillId="0" borderId="11" xfId="2" applyNumberFormat="1" applyFont="1" applyFill="1" applyBorder="1"/>
    <xf numFmtId="164" fontId="10" fillId="0" borderId="0" xfId="21" applyNumberFormat="1" applyFont="1" applyFill="1"/>
    <xf numFmtId="164" fontId="21" fillId="0" borderId="71" xfId="2" applyNumberFormat="1" applyFont="1" applyFill="1" applyBorder="1"/>
    <xf numFmtId="0" fontId="21" fillId="0" borderId="22" xfId="21" applyFont="1" applyFill="1" applyBorder="1" applyAlignment="1">
      <alignment wrapText="1"/>
    </xf>
    <xf numFmtId="164" fontId="22" fillId="0" borderId="22" xfId="4" applyNumberFormat="1" applyFont="1" applyFill="1" applyBorder="1"/>
    <xf numFmtId="43" fontId="21" fillId="0" borderId="72" xfId="2" applyNumberFormat="1" applyFont="1" applyFill="1" applyBorder="1"/>
    <xf numFmtId="43" fontId="21" fillId="0" borderId="71" xfId="2" applyNumberFormat="1" applyFont="1" applyFill="1" applyBorder="1"/>
    <xf numFmtId="0" fontId="21" fillId="0" borderId="0" xfId="21" applyFont="1" applyFill="1" applyBorder="1" applyAlignment="1">
      <alignment wrapText="1"/>
    </xf>
    <xf numFmtId="43" fontId="22" fillId="0" borderId="0" xfId="21" applyNumberFormat="1" applyFont="1" applyFill="1"/>
    <xf numFmtId="0" fontId="21" fillId="11" borderId="12" xfId="21" applyFont="1" applyFill="1" applyBorder="1" applyAlignment="1">
      <alignment vertical="top"/>
    </xf>
    <xf numFmtId="0" fontId="13" fillId="0" borderId="0" xfId="21" applyFont="1" applyProtection="1">
      <protection locked="0"/>
    </xf>
    <xf numFmtId="0" fontId="10" fillId="0" borderId="0" xfId="21" applyFont="1" applyProtection="1">
      <protection locked="0"/>
    </xf>
    <xf numFmtId="0" fontId="10" fillId="0" borderId="0" xfId="21" applyFont="1" applyFill="1"/>
    <xf numFmtId="164" fontId="21" fillId="0" borderId="0" xfId="2" applyNumberFormat="1" applyFont="1" applyFill="1" applyBorder="1"/>
    <xf numFmtId="0" fontId="22" fillId="0" borderId="21" xfId="21" applyFont="1" applyFill="1" applyBorder="1" applyAlignment="1">
      <alignment horizontal="center" wrapText="1"/>
    </xf>
    <xf numFmtId="0" fontId="10" fillId="0" borderId="0" xfId="21" applyFont="1" applyFill="1" applyBorder="1"/>
    <xf numFmtId="0" fontId="27" fillId="0" borderId="0" xfId="21" applyFont="1" applyFill="1" applyAlignment="1">
      <alignment horizontal="center" vertical="top"/>
    </xf>
    <xf numFmtId="164" fontId="21" fillId="0" borderId="40" xfId="4" applyNumberFormat="1" applyFont="1" applyFill="1" applyBorder="1"/>
    <xf numFmtId="0" fontId="11" fillId="0" borderId="0" xfId="21" applyFont="1" applyFill="1" applyBorder="1"/>
    <xf numFmtId="0" fontId="13" fillId="0" borderId="0" xfId="21" applyFont="1" applyAlignment="1" applyProtection="1">
      <alignment horizontal="center"/>
      <protection locked="0"/>
    </xf>
    <xf numFmtId="0" fontId="11" fillId="0" borderId="0" xfId="1" applyFont="1"/>
    <xf numFmtId="43" fontId="0" fillId="0" borderId="0" xfId="2" applyFont="1" applyFill="1" applyAlignment="1">
      <alignment vertical="center" wrapText="1"/>
    </xf>
    <xf numFmtId="43" fontId="28" fillId="0" borderId="0" xfId="1" applyNumberFormat="1" applyFont="1"/>
    <xf numFmtId="42" fontId="10" fillId="0" borderId="0" xfId="6" applyNumberFormat="1" applyFont="1"/>
    <xf numFmtId="42" fontId="11" fillId="0" borderId="0" xfId="6" applyNumberFormat="1" applyFont="1" applyFill="1" applyBorder="1" applyAlignment="1">
      <alignment horizontal="center" wrapText="1"/>
    </xf>
    <xf numFmtId="42" fontId="11" fillId="0" borderId="1" xfId="6" applyNumberFormat="1" applyFont="1" applyFill="1" applyBorder="1" applyAlignment="1">
      <alignment horizontal="center" wrapText="1"/>
    </xf>
    <xf numFmtId="0" fontId="10" fillId="0" borderId="13" xfId="21" applyFont="1" applyBorder="1"/>
    <xf numFmtId="42" fontId="10" fillId="0" borderId="38" xfId="6" applyNumberFormat="1" applyFont="1" applyBorder="1"/>
    <xf numFmtId="42" fontId="10" fillId="0" borderId="13" xfId="6" applyNumberFormat="1" applyFont="1" applyBorder="1"/>
    <xf numFmtId="0" fontId="10" fillId="0" borderId="13" xfId="21" applyFont="1" applyBorder="1" applyAlignment="1">
      <alignment wrapText="1"/>
    </xf>
    <xf numFmtId="42" fontId="10" fillId="0" borderId="0" xfId="6" applyNumberFormat="1" applyFont="1" applyBorder="1"/>
    <xf numFmtId="0" fontId="124" fillId="0" borderId="0" xfId="21" applyFont="1" applyAlignment="1">
      <alignment horizontal="left"/>
    </xf>
    <xf numFmtId="0" fontId="21" fillId="0" borderId="11" xfId="21" applyFont="1" applyFill="1" applyBorder="1" applyAlignment="1">
      <alignment horizontal="center"/>
    </xf>
    <xf numFmtId="3" fontId="13" fillId="0" borderId="21" xfId="21" applyNumberFormat="1" applyFont="1" applyBorder="1"/>
    <xf numFmtId="43" fontId="23" fillId="0" borderId="0" xfId="2" applyFont="1" applyFill="1" applyBorder="1"/>
    <xf numFmtId="3" fontId="13" fillId="8" borderId="22" xfId="2" applyNumberFormat="1" applyFont="1" applyFill="1" applyBorder="1"/>
    <xf numFmtId="0" fontId="21" fillId="0" borderId="11" xfId="21" applyFont="1" applyFill="1" applyBorder="1" applyAlignment="1">
      <alignment horizontal="center"/>
    </xf>
    <xf numFmtId="0" fontId="12" fillId="10" borderId="12" xfId="21" applyFont="1" applyFill="1" applyBorder="1" applyAlignment="1">
      <alignment horizontal="center" wrapText="1"/>
    </xf>
    <xf numFmtId="0" fontId="122" fillId="0" borderId="0" xfId="1" applyFont="1" applyFill="1" applyAlignment="1">
      <alignment horizontal="center"/>
    </xf>
    <xf numFmtId="43" fontId="13" fillId="0" borderId="0" xfId="2" applyFont="1" applyFill="1" applyBorder="1"/>
    <xf numFmtId="164" fontId="75" fillId="0" borderId="0" xfId="4" applyNumberFormat="1" applyFont="1" applyFill="1" applyBorder="1"/>
    <xf numFmtId="164" fontId="75" fillId="0" borderId="0" xfId="2" applyNumberFormat="1" applyFont="1" applyFill="1" applyBorder="1" applyAlignment="1"/>
    <xf numFmtId="164" fontId="75" fillId="0" borderId="15" xfId="2" applyNumberFormat="1" applyFont="1" applyFill="1" applyBorder="1" applyAlignment="1"/>
    <xf numFmtId="0" fontId="75" fillId="0" borderId="0" xfId="21" applyFont="1" applyFill="1" applyBorder="1" applyAlignment="1"/>
    <xf numFmtId="0" fontId="75" fillId="0" borderId="15" xfId="21" applyFont="1" applyFill="1" applyBorder="1" applyAlignment="1"/>
    <xf numFmtId="0" fontId="21" fillId="0" borderId="0" xfId="21" applyFont="1" applyAlignment="1">
      <alignment horizontal="center"/>
    </xf>
    <xf numFmtId="0" fontId="12" fillId="0" borderId="0" xfId="0" applyFont="1" applyFill="1" applyBorder="1" applyAlignment="1">
      <alignment horizontal="center"/>
    </xf>
    <xf numFmtId="0" fontId="21" fillId="0" borderId="0" xfId="21" applyFont="1" applyAlignment="1">
      <alignment horizontal="center"/>
    </xf>
    <xf numFmtId="0" fontId="21" fillId="0" borderId="11" xfId="21" applyFont="1" applyFill="1" applyBorder="1" applyAlignment="1">
      <alignment horizontal="center"/>
    </xf>
    <xf numFmtId="0" fontId="10" fillId="11" borderId="12" xfId="21" applyFont="1" applyFill="1" applyBorder="1"/>
    <xf numFmtId="49" fontId="10" fillId="0" borderId="0" xfId="6" applyNumberFormat="1" applyFont="1" applyBorder="1" applyAlignment="1"/>
    <xf numFmtId="0" fontId="21" fillId="0" borderId="0" xfId="21" applyFont="1" applyAlignment="1">
      <alignment horizontal="center"/>
    </xf>
    <xf numFmtId="0" fontId="21" fillId="0" borderId="11" xfId="21" applyFont="1" applyFill="1" applyBorder="1" applyAlignment="1">
      <alignment horizontal="center"/>
    </xf>
    <xf numFmtId="0" fontId="32" fillId="0" borderId="0" xfId="21" applyFont="1" applyFill="1" applyProtection="1"/>
    <xf numFmtId="0" fontId="32" fillId="0" borderId="0" xfId="21" applyFont="1" applyFill="1" applyBorder="1" applyProtection="1"/>
    <xf numFmtId="0" fontId="29" fillId="10" borderId="1" xfId="21" applyFont="1" applyFill="1" applyBorder="1" applyAlignment="1" applyProtection="1">
      <alignment horizontal="center" wrapText="1"/>
    </xf>
    <xf numFmtId="0" fontId="29" fillId="0" borderId="0" xfId="21" applyFont="1" applyFill="1" applyBorder="1" applyAlignment="1" applyProtection="1">
      <alignment horizontal="center" wrapText="1"/>
    </xf>
    <xf numFmtId="0" fontId="32" fillId="5" borderId="0" xfId="21" applyFont="1" applyFill="1" applyBorder="1" applyAlignment="1" applyProtection="1">
      <alignment horizontal="center" wrapText="1"/>
    </xf>
    <xf numFmtId="0" fontId="32" fillId="0" borderId="0" xfId="21" applyFont="1" applyFill="1" applyBorder="1" applyAlignment="1" applyProtection="1">
      <alignment horizontal="center" wrapText="1"/>
    </xf>
    <xf numFmtId="3" fontId="32" fillId="0" borderId="0" xfId="21" applyNumberFormat="1" applyFont="1" applyAlignment="1" applyProtection="1"/>
    <xf numFmtId="3" fontId="32" fillId="0" borderId="0" xfId="21" applyNumberFormat="1" applyFont="1" applyFill="1" applyAlignment="1" applyProtection="1"/>
    <xf numFmtId="3" fontId="32" fillId="0" borderId="3" xfId="21" applyNumberFormat="1" applyFont="1" applyBorder="1" applyAlignment="1" applyProtection="1"/>
    <xf numFmtId="172" fontId="29" fillId="0" borderId="5" xfId="10" applyNumberFormat="1" applyFont="1" applyBorder="1" applyAlignment="1" applyProtection="1"/>
    <xf numFmtId="172" fontId="29" fillId="0" borderId="0" xfId="10" applyNumberFormat="1" applyFont="1" applyAlignment="1" applyProtection="1"/>
    <xf numFmtId="0" fontId="32" fillId="0" borderId="0" xfId="21" applyFont="1" applyProtection="1"/>
    <xf numFmtId="3" fontId="32" fillId="0" borderId="4" xfId="21" applyNumberFormat="1" applyFont="1" applyFill="1" applyBorder="1" applyAlignment="1" applyProtection="1"/>
    <xf numFmtId="3" fontId="32" fillId="0" borderId="0" xfId="21" applyNumberFormat="1" applyFont="1" applyFill="1" applyBorder="1" applyAlignment="1" applyProtection="1"/>
    <xf numFmtId="3" fontId="32" fillId="0" borderId="0" xfId="21" applyNumberFormat="1" applyFont="1" applyBorder="1" applyProtection="1"/>
    <xf numFmtId="3" fontId="32" fillId="0" borderId="0" xfId="21" applyNumberFormat="1" applyFont="1" applyBorder="1" applyAlignment="1" applyProtection="1"/>
    <xf numFmtId="3" fontId="32" fillId="0" borderId="0" xfId="21" applyNumberFormat="1" applyFont="1" applyProtection="1"/>
    <xf numFmtId="3" fontId="32" fillId="0" borderId="3" xfId="21" applyNumberFormat="1" applyFont="1" applyFill="1" applyBorder="1" applyAlignment="1" applyProtection="1"/>
    <xf numFmtId="172" fontId="32" fillId="0" borderId="0" xfId="10" applyNumberFormat="1" applyFont="1" applyFill="1" applyAlignment="1" applyProtection="1"/>
    <xf numFmtId="3" fontId="29" fillId="0" borderId="5" xfId="21" applyNumberFormat="1" applyFont="1" applyBorder="1" applyProtection="1"/>
    <xf numFmtId="172" fontId="32" fillId="0" borderId="0" xfId="10" applyNumberFormat="1" applyFont="1" applyFill="1" applyBorder="1" applyAlignment="1" applyProtection="1"/>
    <xf numFmtId="3" fontId="32" fillId="0" borderId="0" xfId="21" applyNumberFormat="1" applyFont="1" applyAlignment="1" applyProtection="1">
      <alignment horizontal="center"/>
    </xf>
    <xf numFmtId="0" fontId="32" fillId="5" borderId="0" xfId="21" applyFont="1" applyFill="1" applyProtection="1"/>
    <xf numFmtId="3" fontId="32" fillId="0" borderId="0" xfId="21" applyNumberFormat="1" applyFont="1" applyFill="1" applyBorder="1" applyAlignment="1" applyProtection="1">
      <alignment horizontal="right"/>
    </xf>
    <xf numFmtId="3" fontId="32" fillId="0" borderId="0" xfId="21" applyNumberFormat="1" applyFont="1" applyFill="1" applyAlignment="1" applyProtection="1">
      <alignment horizontal="right"/>
    </xf>
    <xf numFmtId="172" fontId="32" fillId="0" borderId="0" xfId="21" applyNumberFormat="1" applyFont="1" applyFill="1" applyAlignment="1" applyProtection="1">
      <alignment horizontal="right"/>
    </xf>
    <xf numFmtId="3" fontId="32" fillId="0" borderId="3" xfId="21" applyNumberFormat="1" applyFont="1" applyBorder="1" applyAlignment="1" applyProtection="1">
      <alignment horizontal="right"/>
    </xf>
    <xf numFmtId="3" fontId="32" fillId="0" borderId="4" xfId="21" applyNumberFormat="1" applyFont="1" applyFill="1" applyBorder="1" applyAlignment="1" applyProtection="1">
      <alignment horizontal="right"/>
    </xf>
    <xf numFmtId="170" fontId="32" fillId="0" borderId="4" xfId="10" applyNumberFormat="1" applyFont="1" applyBorder="1" applyAlignment="1" applyProtection="1">
      <alignment horizontal="right"/>
    </xf>
    <xf numFmtId="3" fontId="29" fillId="0" borderId="0" xfId="21" applyNumberFormat="1" applyFont="1" applyBorder="1" applyAlignment="1" applyProtection="1">
      <alignment horizontal="right"/>
    </xf>
    <xf numFmtId="3" fontId="32" fillId="0" borderId="3" xfId="21" applyNumberFormat="1" applyFont="1" applyFill="1" applyBorder="1" applyProtection="1"/>
    <xf numFmtId="164" fontId="29" fillId="0" borderId="5" xfId="2" applyNumberFormat="1" applyFont="1" applyBorder="1" applyProtection="1"/>
    <xf numFmtId="3" fontId="29" fillId="0" borderId="10" xfId="21" applyNumberFormat="1" applyFont="1" applyBorder="1" applyProtection="1"/>
    <xf numFmtId="3" fontId="29" fillId="0" borderId="3" xfId="21" applyNumberFormat="1" applyFont="1" applyFill="1" applyBorder="1" applyAlignment="1" applyProtection="1"/>
    <xf numFmtId="172" fontId="29" fillId="0" borderId="0" xfId="10" applyNumberFormat="1" applyFont="1" applyFill="1" applyAlignment="1" applyProtection="1"/>
    <xf numFmtId="3" fontId="35" fillId="0" borderId="0" xfId="21" applyNumberFormat="1" applyFont="1" applyFill="1" applyAlignment="1" applyProtection="1">
      <alignment horizontal="right"/>
    </xf>
    <xf numFmtId="3" fontId="29" fillId="0" borderId="3" xfId="21" applyNumberFormat="1" applyFont="1" applyFill="1" applyBorder="1" applyAlignment="1" applyProtection="1">
      <alignment horizontal="right"/>
    </xf>
    <xf numFmtId="3" fontId="29" fillId="0" borderId="10" xfId="21" applyNumberFormat="1" applyFont="1" applyFill="1" applyBorder="1" applyAlignment="1" applyProtection="1"/>
    <xf numFmtId="172" fontId="35" fillId="0" borderId="0" xfId="21" applyNumberFormat="1" applyFont="1" applyAlignment="1" applyProtection="1">
      <alignment horizontal="right"/>
    </xf>
    <xf numFmtId="10" fontId="32" fillId="0" borderId="4" xfId="10" applyNumberFormat="1" applyFont="1" applyFill="1" applyBorder="1" applyAlignment="1" applyProtection="1">
      <alignment horizontal="right"/>
    </xf>
    <xf numFmtId="164" fontId="32" fillId="0" borderId="0" xfId="2" applyNumberFormat="1" applyFont="1" applyFill="1" applyAlignment="1" applyProtection="1">
      <alignment horizontal="right"/>
    </xf>
    <xf numFmtId="164" fontId="32" fillId="0" borderId="0" xfId="2" applyNumberFormat="1" applyFont="1" applyAlignment="1" applyProtection="1">
      <alignment horizontal="right"/>
    </xf>
    <xf numFmtId="3" fontId="32" fillId="12" borderId="0" xfId="21" applyNumberFormat="1" applyFont="1" applyFill="1" applyAlignment="1" applyProtection="1"/>
    <xf numFmtId="10" fontId="32" fillId="0" borderId="0" xfId="21" applyNumberFormat="1" applyFont="1" applyFill="1" applyAlignment="1" applyProtection="1"/>
    <xf numFmtId="10" fontId="32" fillId="0" borderId="0" xfId="21" applyNumberFormat="1" applyFont="1" applyAlignment="1" applyProtection="1"/>
    <xf numFmtId="165" fontId="32" fillId="0" borderId="0" xfId="21" applyNumberFormat="1" applyFont="1" applyFill="1" applyAlignment="1" applyProtection="1"/>
    <xf numFmtId="0" fontId="32" fillId="0" borderId="0" xfId="21" applyFont="1" applyAlignment="1" applyProtection="1"/>
    <xf numFmtId="165" fontId="32" fillId="0" borderId="0" xfId="21" applyNumberFormat="1" applyFont="1" applyAlignment="1" applyProtection="1"/>
    <xf numFmtId="165" fontId="32" fillId="0" borderId="4" xfId="21" applyNumberFormat="1" applyFont="1" applyBorder="1" applyAlignment="1" applyProtection="1"/>
    <xf numFmtId="165" fontId="29" fillId="0" borderId="0" xfId="21" applyNumberFormat="1" applyFont="1" applyAlignment="1" applyProtection="1"/>
    <xf numFmtId="3" fontId="29" fillId="0" borderId="10" xfId="21" applyNumberFormat="1" applyFont="1" applyBorder="1" applyAlignment="1" applyProtection="1"/>
    <xf numFmtId="10" fontId="32" fillId="8" borderId="0" xfId="21" applyNumberFormat="1" applyFont="1" applyFill="1" applyProtection="1"/>
    <xf numFmtId="10" fontId="32" fillId="0" borderId="0" xfId="21" applyNumberFormat="1" applyFont="1" applyFill="1" applyAlignment="1" applyProtection="1">
      <alignment horizontal="right"/>
    </xf>
    <xf numFmtId="10" fontId="32" fillId="0" borderId="0" xfId="21" applyNumberFormat="1" applyFont="1" applyFill="1" applyProtection="1"/>
    <xf numFmtId="10" fontId="32" fillId="0" borderId="0" xfId="10" applyNumberFormat="1" applyFont="1" applyAlignment="1" applyProtection="1"/>
    <xf numFmtId="3" fontId="29" fillId="0" borderId="3" xfId="21" applyNumberFormat="1" applyFont="1" applyBorder="1" applyAlignment="1" applyProtection="1">
      <alignment horizontal="right"/>
    </xf>
    <xf numFmtId="3" fontId="39" fillId="0" borderId="0" xfId="21" applyNumberFormat="1" applyFont="1" applyBorder="1" applyAlignment="1" applyProtection="1">
      <alignment horizontal="right"/>
    </xf>
    <xf numFmtId="10" fontId="26" fillId="0" borderId="0" xfId="21" applyNumberFormat="1" applyFont="1" applyFill="1" applyAlignment="1" applyProtection="1">
      <alignment horizontal="right"/>
    </xf>
    <xf numFmtId="3" fontId="32" fillId="0" borderId="0" xfId="21" applyNumberFormat="1" applyFont="1" applyBorder="1" applyAlignment="1" applyProtection="1">
      <alignment horizontal="right"/>
    </xf>
    <xf numFmtId="164" fontId="29" fillId="0" borderId="5" xfId="2" applyNumberFormat="1" applyFont="1" applyFill="1" applyBorder="1" applyAlignment="1" applyProtection="1">
      <alignment horizontal="right"/>
    </xf>
    <xf numFmtId="3" fontId="29" fillId="0" borderId="3" xfId="21" applyNumberFormat="1" applyFont="1" applyBorder="1" applyProtection="1"/>
    <xf numFmtId="3" fontId="29" fillId="0" borderId="23" xfId="21" applyNumberFormat="1" applyFont="1" applyBorder="1" applyProtection="1"/>
    <xf numFmtId="3" fontId="29" fillId="0" borderId="0" xfId="21" applyNumberFormat="1" applyFont="1" applyBorder="1" applyProtection="1"/>
    <xf numFmtId="3" fontId="32" fillId="0" borderId="0" xfId="21" applyNumberFormat="1" applyFont="1" applyFill="1" applyBorder="1" applyProtection="1"/>
    <xf numFmtId="3" fontId="32" fillId="0" borderId="4" xfId="21" applyNumberFormat="1" applyFont="1" applyFill="1" applyBorder="1" applyProtection="1"/>
    <xf numFmtId="10" fontId="32" fillId="0" borderId="0" xfId="10" applyNumberFormat="1" applyFont="1" applyFill="1" applyBorder="1" applyProtection="1"/>
    <xf numFmtId="3" fontId="29" fillId="0" borderId="0" xfId="21" applyNumberFormat="1" applyFont="1" applyFill="1" applyBorder="1" applyProtection="1"/>
    <xf numFmtId="3" fontId="29" fillId="0" borderId="12" xfId="21" applyNumberFormat="1" applyFont="1" applyFill="1" applyBorder="1" applyProtection="1"/>
    <xf numFmtId="164" fontId="29" fillId="0" borderId="0" xfId="2" applyNumberFormat="1" applyFont="1" applyFill="1" applyAlignment="1" applyProtection="1"/>
    <xf numFmtId="178" fontId="29" fillId="0" borderId="0" xfId="21" applyNumberFormat="1" applyFont="1" applyFill="1" applyBorder="1" applyProtection="1"/>
    <xf numFmtId="37" fontId="29" fillId="0" borderId="0" xfId="21" applyNumberFormat="1" applyFont="1" applyBorder="1" applyAlignment="1" applyProtection="1">
      <alignment horizontal="right"/>
    </xf>
    <xf numFmtId="37" fontId="29" fillId="0" borderId="0" xfId="21" applyNumberFormat="1" applyFont="1" applyFill="1" applyBorder="1" applyAlignment="1" applyProtection="1">
      <alignment horizontal="right"/>
    </xf>
    <xf numFmtId="0" fontId="29" fillId="0" borderId="0" xfId="21" applyNumberFormat="1" applyFont="1" applyFill="1" applyBorder="1" applyAlignment="1" applyProtection="1">
      <alignment horizontal="center"/>
    </xf>
    <xf numFmtId="0" fontId="32" fillId="0" borderId="0" xfId="21" applyFont="1" applyFill="1" applyAlignment="1" applyProtection="1">
      <alignment horizontal="left"/>
    </xf>
    <xf numFmtId="37" fontId="32" fillId="0" borderId="0" xfId="21" applyNumberFormat="1" applyFont="1" applyFill="1" applyBorder="1" applyAlignment="1" applyProtection="1">
      <alignment horizontal="left"/>
    </xf>
    <xf numFmtId="0" fontId="32" fillId="0" borderId="0" xfId="21" applyFont="1" applyAlignment="1" applyProtection="1">
      <alignment horizontal="left"/>
    </xf>
    <xf numFmtId="0" fontId="32" fillId="0" borderId="0" xfId="21" applyFont="1" applyAlignment="1" applyProtection="1">
      <alignment horizontal="center"/>
    </xf>
    <xf numFmtId="0" fontId="32" fillId="0" borderId="0" xfId="21" applyFont="1" applyFill="1" applyAlignment="1" applyProtection="1"/>
    <xf numFmtId="0" fontId="26" fillId="0" borderId="0" xfId="21" applyFont="1" applyFill="1" applyProtection="1"/>
    <xf numFmtId="0" fontId="29" fillId="6" borderId="7" xfId="21" applyFont="1" applyFill="1" applyBorder="1" applyAlignment="1" applyProtection="1">
      <alignment horizontal="left"/>
    </xf>
    <xf numFmtId="0" fontId="32" fillId="6" borderId="8" xfId="21" applyFont="1" applyFill="1" applyBorder="1" applyAlignment="1" applyProtection="1"/>
    <xf numFmtId="0" fontId="29" fillId="6" borderId="16" xfId="21" applyFont="1" applyFill="1" applyBorder="1" applyAlignment="1" applyProtection="1">
      <alignment horizontal="left"/>
    </xf>
    <xf numFmtId="0" fontId="32" fillId="6" borderId="0" xfId="21" applyFont="1" applyFill="1" applyBorder="1" applyAlignment="1" applyProtection="1"/>
    <xf numFmtId="0" fontId="32" fillId="6" borderId="0" xfId="21" applyFont="1" applyFill="1" applyBorder="1" applyAlignment="1" applyProtection="1">
      <alignment horizontal="center"/>
    </xf>
    <xf numFmtId="0" fontId="32" fillId="6" borderId="15" xfId="21" applyFont="1" applyFill="1" applyBorder="1" applyAlignment="1" applyProtection="1">
      <alignment horizontal="center"/>
    </xf>
    <xf numFmtId="0" fontId="29" fillId="6" borderId="6" xfId="21" applyFont="1" applyFill="1" applyBorder="1" applyAlignment="1" applyProtection="1">
      <alignment horizontal="left"/>
    </xf>
    <xf numFmtId="0" fontId="29" fillId="6" borderId="2" xfId="21" applyFont="1" applyFill="1" applyBorder="1" applyAlignment="1" applyProtection="1"/>
    <xf numFmtId="0" fontId="29" fillId="6" borderId="2" xfId="21" applyNumberFormat="1" applyFont="1" applyFill="1" applyBorder="1" applyAlignment="1" applyProtection="1">
      <alignment horizontal="center"/>
    </xf>
    <xf numFmtId="0" fontId="29" fillId="6" borderId="9" xfId="21" applyFont="1" applyFill="1" applyBorder="1" applyAlignment="1" applyProtection="1">
      <alignment horizontal="center" wrapText="1"/>
    </xf>
    <xf numFmtId="0" fontId="29" fillId="0" borderId="0" xfId="21" applyFont="1" applyFill="1" applyBorder="1" applyProtection="1"/>
    <xf numFmtId="0" fontId="29" fillId="0" borderId="0" xfId="21" applyFont="1" applyFill="1" applyBorder="1" applyAlignment="1" applyProtection="1">
      <alignment horizontal="left"/>
    </xf>
    <xf numFmtId="0" fontId="29" fillId="0" borderId="0" xfId="21" applyFont="1" applyFill="1" applyBorder="1" applyAlignment="1" applyProtection="1"/>
    <xf numFmtId="0" fontId="33" fillId="5" borderId="0" xfId="21" applyFont="1" applyFill="1" applyBorder="1" applyAlignment="1" applyProtection="1">
      <alignment horizontal="left"/>
    </xf>
    <xf numFmtId="0" fontId="33" fillId="5" borderId="0" xfId="21" applyFont="1" applyFill="1" applyBorder="1" applyAlignment="1" applyProtection="1"/>
    <xf numFmtId="0" fontId="32" fillId="5" borderId="0" xfId="21" applyFont="1" applyFill="1" applyBorder="1" applyAlignment="1" applyProtection="1"/>
    <xf numFmtId="0" fontId="29" fillId="5" borderId="0" xfId="21" applyNumberFormat="1" applyFont="1" applyFill="1" applyBorder="1" applyAlignment="1" applyProtection="1">
      <alignment horizontal="center"/>
    </xf>
    <xf numFmtId="0" fontId="32" fillId="5" borderId="0" xfId="21" applyFont="1" applyFill="1" applyBorder="1" applyProtection="1"/>
    <xf numFmtId="0" fontId="32" fillId="0" borderId="0" xfId="21" applyFont="1" applyFill="1" applyBorder="1" applyAlignment="1" applyProtection="1">
      <alignment horizontal="left"/>
    </xf>
    <xf numFmtId="0" fontId="32" fillId="0" borderId="0" xfId="21" applyFont="1" applyFill="1" applyBorder="1" applyAlignment="1" applyProtection="1"/>
    <xf numFmtId="0" fontId="29" fillId="0" borderId="0" xfId="21" applyNumberFormat="1" applyFont="1" applyFill="1" applyAlignment="1" applyProtection="1">
      <alignment horizontal="center"/>
    </xf>
    <xf numFmtId="0" fontId="29" fillId="0" borderId="0" xfId="21" applyNumberFormat="1" applyFont="1" applyFill="1" applyAlignment="1" applyProtection="1"/>
    <xf numFmtId="0" fontId="32" fillId="0" borderId="0" xfId="21" applyNumberFormat="1" applyFont="1" applyAlignment="1" applyProtection="1">
      <alignment horizontal="center"/>
    </xf>
    <xf numFmtId="0" fontId="35" fillId="0" borderId="0" xfId="21" applyFont="1" applyFill="1" applyAlignment="1" applyProtection="1">
      <alignment horizontal="left"/>
    </xf>
    <xf numFmtId="0" fontId="35" fillId="0" borderId="0" xfId="21" applyFont="1" applyFill="1" applyBorder="1" applyAlignment="1" applyProtection="1">
      <alignment horizontal="center"/>
    </xf>
    <xf numFmtId="0" fontId="32" fillId="0" borderId="3" xfId="21" applyNumberFormat="1" applyFont="1" applyFill="1" applyBorder="1" applyAlignment="1" applyProtection="1"/>
    <xf numFmtId="3" fontId="32" fillId="0" borderId="3" xfId="21" applyNumberFormat="1" applyFont="1" applyBorder="1" applyAlignment="1" applyProtection="1">
      <alignment horizontal="center"/>
    </xf>
    <xf numFmtId="0" fontId="32" fillId="0" borderId="3" xfId="21" applyFont="1" applyBorder="1" applyAlignment="1" applyProtection="1"/>
    <xf numFmtId="0" fontId="32" fillId="0" borderId="0" xfId="21" applyNumberFormat="1" applyFont="1" applyAlignment="1" applyProtection="1"/>
    <xf numFmtId="0" fontId="29" fillId="0" borderId="5" xfId="21" applyNumberFormat="1" applyFont="1" applyFill="1" applyBorder="1" applyAlignment="1" applyProtection="1"/>
    <xf numFmtId="0" fontId="32" fillId="0" borderId="5" xfId="21" applyFont="1" applyFill="1" applyBorder="1" applyAlignment="1" applyProtection="1"/>
    <xf numFmtId="3" fontId="32" fillId="0" borderId="5" xfId="21" applyNumberFormat="1" applyFont="1" applyFill="1" applyBorder="1" applyAlignment="1" applyProtection="1">
      <alignment horizontal="center"/>
    </xf>
    <xf numFmtId="3" fontId="32" fillId="0" borderId="5" xfId="21" applyNumberFormat="1" applyFont="1" applyFill="1" applyBorder="1" applyAlignment="1" applyProtection="1"/>
    <xf numFmtId="0" fontId="32" fillId="0" borderId="5" xfId="21" applyFont="1" applyBorder="1" applyAlignment="1" applyProtection="1"/>
    <xf numFmtId="3" fontId="32" fillId="0" borderId="0" xfId="21" applyNumberFormat="1" applyFont="1" applyFill="1" applyAlignment="1" applyProtection="1">
      <alignment horizontal="center"/>
    </xf>
    <xf numFmtId="0" fontId="32" fillId="0" borderId="0" xfId="21" applyNumberFormat="1" applyFont="1" applyFill="1" applyAlignment="1" applyProtection="1">
      <alignment horizontal="center"/>
    </xf>
    <xf numFmtId="0" fontId="32" fillId="0" borderId="4" xfId="21" applyFont="1" applyFill="1" applyBorder="1" applyProtection="1"/>
    <xf numFmtId="0" fontId="32" fillId="0" borderId="4" xfId="21" applyFont="1" applyBorder="1" applyAlignment="1" applyProtection="1"/>
    <xf numFmtId="0" fontId="35" fillId="0" borderId="4" xfId="21" applyFont="1" applyFill="1" applyBorder="1" applyAlignment="1" applyProtection="1">
      <alignment horizontal="center"/>
    </xf>
    <xf numFmtId="0" fontId="32" fillId="0" borderId="4" xfId="21" applyFont="1" applyBorder="1" applyProtection="1"/>
    <xf numFmtId="0" fontId="32" fillId="0" borderId="0" xfId="21" applyFont="1" applyFill="1" applyBorder="1" applyAlignment="1" applyProtection="1">
      <alignment horizontal="center"/>
    </xf>
    <xf numFmtId="0" fontId="32" fillId="0" borderId="3" xfId="21" applyFont="1" applyFill="1" applyBorder="1" applyProtection="1"/>
    <xf numFmtId="0" fontId="32" fillId="0" borderId="3" xfId="21" applyFont="1" applyBorder="1" applyAlignment="1" applyProtection="1">
      <alignment horizontal="center"/>
    </xf>
    <xf numFmtId="0" fontId="32" fillId="0" borderId="0" xfId="21" applyFont="1" applyBorder="1" applyProtection="1"/>
    <xf numFmtId="0" fontId="32" fillId="0" borderId="0" xfId="21" applyFont="1" applyBorder="1" applyAlignment="1" applyProtection="1"/>
    <xf numFmtId="0" fontId="32" fillId="0" borderId="0" xfId="21" applyFont="1" applyBorder="1" applyAlignment="1" applyProtection="1">
      <alignment horizontal="center"/>
    </xf>
    <xf numFmtId="0" fontId="29" fillId="0" borderId="5" xfId="21" applyFont="1" applyBorder="1" applyProtection="1"/>
    <xf numFmtId="0" fontId="29" fillId="0" borderId="5" xfId="21" applyFont="1" applyFill="1" applyBorder="1" applyProtection="1"/>
    <xf numFmtId="0" fontId="32" fillId="0" borderId="5" xfId="21" applyFont="1" applyBorder="1" applyProtection="1"/>
    <xf numFmtId="0" fontId="32" fillId="0" borderId="5" xfId="21" applyFont="1" applyBorder="1" applyAlignment="1" applyProtection="1">
      <alignment horizontal="center"/>
    </xf>
    <xf numFmtId="0" fontId="32" fillId="0" borderId="0" xfId="21" applyNumberFormat="1" applyFont="1" applyFill="1" applyAlignment="1" applyProtection="1"/>
    <xf numFmtId="0" fontId="32" fillId="0" borderId="0" xfId="21" applyNumberFormat="1" applyFont="1" applyAlignment="1" applyProtection="1">
      <alignment horizontal="left"/>
    </xf>
    <xf numFmtId="0" fontId="36" fillId="0" borderId="0" xfId="21" applyFont="1" applyFill="1" applyBorder="1" applyAlignment="1" applyProtection="1">
      <alignment horizontal="center"/>
    </xf>
    <xf numFmtId="0" fontId="33" fillId="0" borderId="0" xfId="21" applyFont="1" applyFill="1" applyBorder="1" applyAlignment="1" applyProtection="1"/>
    <xf numFmtId="0" fontId="32" fillId="0" borderId="0" xfId="21" applyFont="1" applyFill="1" applyAlignment="1" applyProtection="1">
      <alignment horizontal="center"/>
    </xf>
    <xf numFmtId="0" fontId="32" fillId="0" borderId="4" xfId="21" applyFont="1" applyFill="1" applyBorder="1" applyAlignment="1" applyProtection="1">
      <alignment horizontal="left"/>
    </xf>
    <xf numFmtId="0" fontId="32" fillId="0" borderId="3" xfId="21" applyFont="1" applyFill="1" applyBorder="1" applyAlignment="1" applyProtection="1"/>
    <xf numFmtId="0" fontId="32" fillId="0" borderId="3" xfId="21" applyFont="1" applyFill="1" applyBorder="1" applyAlignment="1" applyProtection="1">
      <alignment horizontal="center"/>
    </xf>
    <xf numFmtId="0" fontId="32" fillId="0" borderId="0" xfId="21" applyNumberFormat="1" applyFont="1" applyFill="1" applyBorder="1" applyAlignment="1" applyProtection="1"/>
    <xf numFmtId="0" fontId="32" fillId="0" borderId="4" xfId="21" applyNumberFormat="1" applyFont="1" applyFill="1" applyBorder="1" applyAlignment="1" applyProtection="1"/>
    <xf numFmtId="0" fontId="32" fillId="0" borderId="4" xfId="21" applyFont="1" applyFill="1" applyBorder="1" applyAlignment="1" applyProtection="1"/>
    <xf numFmtId="0" fontId="32" fillId="0" borderId="0" xfId="21" applyNumberFormat="1" applyFont="1" applyFill="1" applyAlignment="1" applyProtection="1">
      <alignment horizontal="left"/>
    </xf>
    <xf numFmtId="0" fontId="29" fillId="0" borderId="0" xfId="21" applyNumberFormat="1" applyFont="1" applyFill="1" applyAlignment="1" applyProtection="1">
      <alignment horizontal="right"/>
    </xf>
    <xf numFmtId="3" fontId="32" fillId="0" borderId="3" xfId="21" applyNumberFormat="1" applyFont="1" applyFill="1" applyBorder="1" applyAlignment="1" applyProtection="1">
      <alignment horizontal="center"/>
    </xf>
    <xf numFmtId="3" fontId="32" fillId="0" borderId="0" xfId="21" applyNumberFormat="1" applyFont="1" applyFill="1" applyBorder="1" applyAlignment="1" applyProtection="1">
      <alignment horizontal="center"/>
    </xf>
    <xf numFmtId="0" fontId="29" fillId="0" borderId="5" xfId="21" applyFont="1" applyFill="1" applyBorder="1" applyAlignment="1" applyProtection="1">
      <alignment horizontal="center"/>
    </xf>
    <xf numFmtId="167" fontId="32" fillId="0" borderId="0" xfId="21" applyNumberFormat="1" applyFont="1" applyAlignment="1" applyProtection="1">
      <alignment horizontal="center"/>
    </xf>
    <xf numFmtId="0" fontId="32" fillId="7" borderId="0" xfId="21" applyFont="1" applyFill="1" applyAlignment="1" applyProtection="1">
      <alignment horizontal="center"/>
    </xf>
    <xf numFmtId="0" fontId="29" fillId="0" borderId="5" xfId="21" applyFont="1" applyBorder="1" applyAlignment="1" applyProtection="1">
      <alignment horizontal="center"/>
    </xf>
    <xf numFmtId="0" fontId="32" fillId="0" borderId="5" xfId="21" applyFont="1" applyBorder="1" applyAlignment="1" applyProtection="1">
      <alignment horizontal="left"/>
    </xf>
    <xf numFmtId="0" fontId="29" fillId="0" borderId="5" xfId="21" applyFont="1" applyBorder="1" applyAlignment="1" applyProtection="1">
      <alignment horizontal="left"/>
    </xf>
    <xf numFmtId="0" fontId="37" fillId="0" borderId="0" xfId="21" applyFont="1" applyAlignment="1" applyProtection="1">
      <alignment horizontal="left"/>
    </xf>
    <xf numFmtId="0" fontId="37" fillId="0" borderId="0" xfId="21" applyFont="1" applyProtection="1"/>
    <xf numFmtId="0" fontId="29" fillId="0" borderId="0" xfId="21" applyNumberFormat="1" applyFont="1" applyFill="1" applyBorder="1" applyAlignment="1" applyProtection="1">
      <alignment horizontal="left"/>
    </xf>
    <xf numFmtId="0" fontId="32" fillId="0" borderId="0" xfId="21" applyFont="1" applyFill="1" applyAlignment="1" applyProtection="1">
      <alignment horizontal="right"/>
    </xf>
    <xf numFmtId="0" fontId="29" fillId="0" borderId="0" xfId="21" applyFont="1" applyFill="1" applyAlignment="1" applyProtection="1"/>
    <xf numFmtId="0" fontId="32" fillId="0" borderId="0" xfId="21" applyFont="1" applyFill="1" applyBorder="1" applyAlignment="1" applyProtection="1">
      <alignment horizontal="right"/>
    </xf>
    <xf numFmtId="0" fontId="29" fillId="0" borderId="0" xfId="21" applyFont="1" applyFill="1" applyProtection="1"/>
    <xf numFmtId="0" fontId="29" fillId="0" borderId="0" xfId="21" applyNumberFormat="1" applyFont="1" applyFill="1" applyBorder="1" applyAlignment="1" applyProtection="1"/>
    <xf numFmtId="0" fontId="35" fillId="0" borderId="0" xfId="21" applyFont="1" applyFill="1" applyBorder="1" applyAlignment="1" applyProtection="1"/>
    <xf numFmtId="0" fontId="29" fillId="0" borderId="0" xfId="21" applyNumberFormat="1" applyFont="1" applyFill="1" applyAlignment="1" applyProtection="1">
      <alignment horizontal="left"/>
    </xf>
    <xf numFmtId="4" fontId="35" fillId="0" borderId="0" xfId="21" applyNumberFormat="1" applyFont="1" applyFill="1" applyAlignment="1" applyProtection="1">
      <alignment horizontal="right"/>
    </xf>
    <xf numFmtId="3" fontId="35" fillId="0" borderId="0" xfId="21" applyNumberFormat="1" applyFont="1" applyAlignment="1" applyProtection="1">
      <alignment horizontal="right"/>
    </xf>
    <xf numFmtId="0" fontId="38" fillId="0" borderId="0" xfId="21" applyNumberFormat="1" applyFont="1" applyFill="1" applyAlignment="1" applyProtection="1">
      <alignment horizontal="left"/>
    </xf>
    <xf numFmtId="0" fontId="32" fillId="0" borderId="0" xfId="21" applyNumberFormat="1" applyFont="1" applyFill="1" applyBorder="1" applyAlignment="1" applyProtection="1">
      <alignment horizontal="left"/>
    </xf>
    <xf numFmtId="0" fontId="32" fillId="0" borderId="0" xfId="21" applyNumberFormat="1" applyFont="1" applyFill="1" applyAlignment="1" applyProtection="1">
      <alignment horizontal="right"/>
    </xf>
    <xf numFmtId="0" fontId="39" fillId="0" borderId="0" xfId="21" applyFont="1" applyFill="1" applyAlignment="1" applyProtection="1">
      <alignment horizontal="center"/>
    </xf>
    <xf numFmtId="0" fontId="32" fillId="0" borderId="4" xfId="21" applyNumberFormat="1" applyFont="1" applyFill="1" applyBorder="1" applyAlignment="1" applyProtection="1">
      <alignment horizontal="left"/>
    </xf>
    <xf numFmtId="0" fontId="32" fillId="0" borderId="4" xfId="21" applyNumberFormat="1" applyFont="1" applyFill="1" applyBorder="1" applyAlignment="1" applyProtection="1">
      <alignment horizontal="center"/>
    </xf>
    <xf numFmtId="3" fontId="35" fillId="0" borderId="4" xfId="21" applyNumberFormat="1" applyFont="1" applyBorder="1" applyAlignment="1" applyProtection="1">
      <alignment horizontal="right"/>
    </xf>
    <xf numFmtId="0" fontId="32" fillId="0" borderId="3" xfId="21" applyNumberFormat="1" applyFont="1" applyBorder="1" applyAlignment="1" applyProtection="1">
      <alignment horizontal="center"/>
    </xf>
    <xf numFmtId="3" fontId="35" fillId="0" borderId="3" xfId="21" applyNumberFormat="1" applyFont="1" applyBorder="1" applyAlignment="1" applyProtection="1">
      <alignment horizontal="right"/>
    </xf>
    <xf numFmtId="0" fontId="32" fillId="0" borderId="3" xfId="21" applyNumberFormat="1" applyFont="1" applyFill="1" applyBorder="1" applyAlignment="1" applyProtection="1">
      <alignment horizontal="left"/>
    </xf>
    <xf numFmtId="0" fontId="32" fillId="0" borderId="3" xfId="21" applyFont="1" applyFill="1" applyBorder="1" applyAlignment="1" applyProtection="1">
      <alignment horizontal="left"/>
    </xf>
    <xf numFmtId="0" fontId="29" fillId="0" borderId="3" xfId="21" applyFont="1" applyFill="1" applyBorder="1" applyAlignment="1" applyProtection="1">
      <alignment horizontal="center"/>
    </xf>
    <xf numFmtId="0" fontId="29" fillId="0" borderId="3" xfId="21" applyFont="1" applyFill="1" applyBorder="1" applyProtection="1"/>
    <xf numFmtId="0" fontId="32" fillId="0" borderId="0" xfId="21" applyFont="1" applyBorder="1" applyAlignment="1" applyProtection="1">
      <alignment horizontal="left"/>
    </xf>
    <xf numFmtId="0" fontId="29" fillId="0" borderId="0" xfId="21" applyFont="1" applyBorder="1" applyAlignment="1" applyProtection="1">
      <alignment horizontal="center"/>
    </xf>
    <xf numFmtId="0" fontId="29" fillId="0" borderId="0" xfId="21" applyFont="1" applyBorder="1" applyProtection="1"/>
    <xf numFmtId="0" fontId="29" fillId="0" borderId="0" xfId="21" applyFont="1" applyProtection="1"/>
    <xf numFmtId="0" fontId="29" fillId="0" borderId="4" xfId="21" applyFont="1" applyBorder="1" applyProtection="1"/>
    <xf numFmtId="0" fontId="29" fillId="0" borderId="0" xfId="21" applyFont="1" applyBorder="1" applyAlignment="1" applyProtection="1">
      <alignment horizontal="left"/>
    </xf>
    <xf numFmtId="0" fontId="29" fillId="0" borderId="3" xfId="21" applyNumberFormat="1" applyFont="1" applyFill="1" applyBorder="1" applyAlignment="1" applyProtection="1">
      <alignment horizontal="left"/>
    </xf>
    <xf numFmtId="43" fontId="29" fillId="0" borderId="5" xfId="2" applyFont="1" applyBorder="1" applyProtection="1"/>
    <xf numFmtId="0" fontId="32" fillId="0" borderId="10" xfId="21" applyNumberFormat="1" applyFont="1" applyBorder="1" applyAlignment="1" applyProtection="1">
      <alignment horizontal="center"/>
    </xf>
    <xf numFmtId="0" fontId="29" fillId="0" borderId="10" xfId="21" applyFont="1" applyBorder="1" applyProtection="1"/>
    <xf numFmtId="0" fontId="29" fillId="0" borderId="10" xfId="21" applyFont="1" applyBorder="1" applyAlignment="1" applyProtection="1">
      <alignment horizontal="center"/>
    </xf>
    <xf numFmtId="3" fontId="32" fillId="0" borderId="10" xfId="21" applyNumberFormat="1" applyFont="1" applyFill="1" applyBorder="1" applyAlignment="1" applyProtection="1"/>
    <xf numFmtId="0" fontId="33" fillId="5" borderId="0" xfId="21" applyFont="1" applyFill="1" applyAlignment="1" applyProtection="1">
      <alignment horizontal="left"/>
    </xf>
    <xf numFmtId="0" fontId="33" fillId="5" borderId="0" xfId="21" applyFont="1" applyFill="1" applyAlignment="1" applyProtection="1"/>
    <xf numFmtId="0" fontId="29" fillId="5" borderId="0" xfId="21" applyNumberFormat="1" applyFont="1" applyFill="1" applyAlignment="1" applyProtection="1">
      <alignment horizontal="left"/>
    </xf>
    <xf numFmtId="0" fontId="32" fillId="5" borderId="0" xfId="21" applyFont="1" applyFill="1" applyAlignment="1" applyProtection="1"/>
    <xf numFmtId="0" fontId="29" fillId="5" borderId="0" xfId="21" applyNumberFormat="1" applyFont="1" applyFill="1" applyAlignment="1" applyProtection="1">
      <alignment horizontal="center"/>
    </xf>
    <xf numFmtId="3" fontId="32" fillId="0" borderId="0" xfId="21" applyNumberFormat="1" applyFont="1" applyFill="1" applyBorder="1" applyAlignment="1" applyProtection="1">
      <alignment horizontal="left"/>
    </xf>
    <xf numFmtId="0" fontId="29" fillId="0" borderId="3" xfId="21" applyNumberFormat="1" applyFont="1" applyFill="1" applyBorder="1" applyAlignment="1" applyProtection="1"/>
    <xf numFmtId="0" fontId="35" fillId="0" borderId="0" xfId="21" applyFont="1" applyFill="1" applyAlignment="1" applyProtection="1">
      <alignment horizontal="center"/>
    </xf>
    <xf numFmtId="0" fontId="35" fillId="0" borderId="4" xfId="21" applyFont="1" applyFill="1" applyBorder="1" applyAlignment="1" applyProtection="1"/>
    <xf numFmtId="0" fontId="29" fillId="0" borderId="10" xfId="21" applyNumberFormat="1" applyFont="1" applyFill="1" applyBorder="1" applyAlignment="1" applyProtection="1"/>
    <xf numFmtId="0" fontId="32" fillId="0" borderId="10" xfId="21" applyFont="1" applyFill="1" applyBorder="1" applyAlignment="1" applyProtection="1"/>
    <xf numFmtId="3" fontId="32" fillId="0" borderId="10" xfId="21" applyNumberFormat="1" applyFont="1" applyFill="1" applyBorder="1" applyAlignment="1" applyProtection="1">
      <alignment horizontal="center"/>
    </xf>
    <xf numFmtId="0" fontId="32" fillId="0" borderId="0" xfId="21" applyFont="1" applyAlignment="1" applyProtection="1">
      <alignment horizontal="right"/>
    </xf>
    <xf numFmtId="0" fontId="32" fillId="0" borderId="0" xfId="21" applyNumberFormat="1" applyFont="1" applyFill="1" applyBorder="1" applyAlignment="1" applyProtection="1">
      <alignment horizontal="center"/>
    </xf>
    <xf numFmtId="0" fontId="32" fillId="0" borderId="4" xfId="21" applyFont="1" applyFill="1" applyBorder="1" applyAlignment="1" applyProtection="1">
      <alignment horizontal="center"/>
    </xf>
    <xf numFmtId="3" fontId="35" fillId="0" borderId="4" xfId="21" applyNumberFormat="1" applyFont="1" applyFill="1" applyBorder="1" applyAlignment="1" applyProtection="1">
      <alignment horizontal="right"/>
    </xf>
    <xf numFmtId="0" fontId="39" fillId="0" borderId="0" xfId="21" applyNumberFormat="1" applyFont="1" applyFill="1" applyAlignment="1" applyProtection="1">
      <alignment horizontal="center"/>
    </xf>
    <xf numFmtId="0" fontId="39" fillId="0" borderId="0" xfId="21" applyNumberFormat="1" applyFont="1" applyFill="1" applyAlignment="1" applyProtection="1"/>
    <xf numFmtId="0" fontId="29" fillId="0" borderId="10" xfId="21" applyNumberFormat="1" applyFont="1" applyBorder="1" applyAlignment="1" applyProtection="1">
      <alignment horizontal="left"/>
    </xf>
    <xf numFmtId="0" fontId="29" fillId="0" borderId="10" xfId="21" applyFont="1" applyBorder="1" applyAlignment="1" applyProtection="1"/>
    <xf numFmtId="0" fontId="29" fillId="0" borderId="10" xfId="21" applyNumberFormat="1" applyFont="1" applyBorder="1" applyAlignment="1" applyProtection="1">
      <alignment horizontal="center"/>
    </xf>
    <xf numFmtId="0" fontId="33" fillId="5" borderId="0" xfId="21" applyFont="1" applyFill="1" applyBorder="1" applyAlignment="1" applyProtection="1">
      <alignment horizontal="center"/>
    </xf>
    <xf numFmtId="3" fontId="29" fillId="0" borderId="0" xfId="21" applyNumberFormat="1" applyFont="1" applyBorder="1" applyAlignment="1" applyProtection="1"/>
    <xf numFmtId="3" fontId="29" fillId="0" borderId="0" xfId="21" applyNumberFormat="1" applyFont="1" applyAlignment="1" applyProtection="1"/>
    <xf numFmtId="3" fontId="32" fillId="0" borderId="0" xfId="21" applyNumberFormat="1" applyFont="1" applyBorder="1" applyAlignment="1" applyProtection="1">
      <alignment horizontal="center"/>
    </xf>
    <xf numFmtId="0" fontId="29" fillId="0" borderId="0" xfId="21" applyNumberFormat="1" applyFont="1" applyAlignment="1" applyProtection="1"/>
    <xf numFmtId="3" fontId="32" fillId="0" borderId="4" xfId="21" applyNumberFormat="1" applyFont="1" applyBorder="1" applyAlignment="1" applyProtection="1"/>
    <xf numFmtId="3" fontId="29" fillId="0" borderId="0" xfId="21" applyNumberFormat="1" applyFont="1" applyFill="1" applyBorder="1" applyAlignment="1" applyProtection="1"/>
    <xf numFmtId="0" fontId="32" fillId="0" borderId="0" xfId="21" applyNumberFormat="1" applyFont="1" applyBorder="1" applyProtection="1"/>
    <xf numFmtId="0" fontId="39" fillId="0" borderId="4" xfId="21" applyFont="1" applyFill="1" applyBorder="1" applyAlignment="1" applyProtection="1"/>
    <xf numFmtId="0" fontId="32" fillId="0" borderId="0" xfId="21" applyNumberFormat="1" applyFont="1" applyBorder="1" applyAlignment="1" applyProtection="1">
      <alignment horizontal="left"/>
    </xf>
    <xf numFmtId="3" fontId="32" fillId="0" borderId="0" xfId="21" applyNumberFormat="1" applyFont="1" applyAlignment="1" applyProtection="1">
      <alignment horizontal="left"/>
    </xf>
    <xf numFmtId="3" fontId="32" fillId="0" borderId="0" xfId="21" quotePrefix="1" applyNumberFormat="1" applyFont="1" applyAlignment="1" applyProtection="1">
      <alignment horizontal="right"/>
    </xf>
    <xf numFmtId="0" fontId="32" fillId="0" borderId="4" xfId="21" applyNumberFormat="1" applyFont="1" applyBorder="1" applyAlignment="1" applyProtection="1">
      <alignment horizontal="center"/>
    </xf>
    <xf numFmtId="0" fontId="32" fillId="0" borderId="4" xfId="21" applyNumberFormat="1" applyFont="1" applyBorder="1" applyAlignment="1" applyProtection="1">
      <alignment horizontal="left"/>
    </xf>
    <xf numFmtId="0" fontId="32" fillId="0" borderId="4" xfId="21" applyNumberFormat="1" applyFont="1" applyBorder="1" applyAlignment="1" applyProtection="1"/>
    <xf numFmtId="0" fontId="32" fillId="0" borderId="4" xfId="21" applyFont="1" applyBorder="1" applyAlignment="1" applyProtection="1">
      <alignment horizontal="center"/>
    </xf>
    <xf numFmtId="3" fontId="32" fillId="0" borderId="4" xfId="21" applyNumberFormat="1" applyFont="1" applyBorder="1" applyAlignment="1" applyProtection="1">
      <alignment horizontal="right"/>
    </xf>
    <xf numFmtId="0" fontId="29" fillId="0" borderId="0" xfId="21" applyNumberFormat="1" applyFont="1" applyBorder="1" applyAlignment="1" applyProtection="1"/>
    <xf numFmtId="0" fontId="29" fillId="0" borderId="0" xfId="21" applyFont="1" applyBorder="1" applyAlignment="1" applyProtection="1"/>
    <xf numFmtId="3" fontId="29" fillId="0" borderId="0" xfId="21" quotePrefix="1" applyNumberFormat="1" applyFont="1" applyBorder="1" applyAlignment="1" applyProtection="1">
      <alignment horizontal="right"/>
    </xf>
    <xf numFmtId="0" fontId="29" fillId="0" borderId="0" xfId="21" applyNumberFormat="1" applyFont="1" applyAlignment="1" applyProtection="1">
      <alignment horizontal="center"/>
    </xf>
    <xf numFmtId="167" fontId="29" fillId="0" borderId="10" xfId="21" applyNumberFormat="1" applyFont="1" applyBorder="1" applyAlignment="1" applyProtection="1">
      <alignment horizontal="left"/>
    </xf>
    <xf numFmtId="0" fontId="32" fillId="0" borderId="10" xfId="21" applyFont="1" applyBorder="1" applyProtection="1"/>
    <xf numFmtId="3" fontId="29" fillId="0" borderId="10" xfId="21" applyNumberFormat="1" applyFont="1" applyBorder="1" applyAlignment="1" applyProtection="1">
      <alignment horizontal="center"/>
    </xf>
    <xf numFmtId="168" fontId="29" fillId="0" borderId="10" xfId="21" applyNumberFormat="1" applyFont="1" applyBorder="1" applyAlignment="1" applyProtection="1">
      <alignment horizontal="center"/>
    </xf>
    <xf numFmtId="167" fontId="29" fillId="0" borderId="0" xfId="21" applyNumberFormat="1" applyFont="1" applyBorder="1" applyAlignment="1" applyProtection="1">
      <alignment horizontal="left"/>
    </xf>
    <xf numFmtId="168" fontId="32" fillId="0" borderId="0" xfId="21" applyNumberFormat="1" applyFont="1" applyAlignment="1" applyProtection="1">
      <alignment horizontal="center"/>
    </xf>
    <xf numFmtId="0" fontId="32" fillId="0" borderId="0" xfId="21" applyNumberFormat="1" applyFont="1" applyFill="1" applyProtection="1"/>
    <xf numFmtId="169" fontId="32" fillId="0" borderId="0" xfId="21" applyNumberFormat="1" applyFont="1" applyAlignment="1" applyProtection="1"/>
    <xf numFmtId="167" fontId="32" fillId="0" borderId="0" xfId="21" applyNumberFormat="1" applyFont="1" applyFill="1" applyAlignment="1" applyProtection="1">
      <alignment horizontal="left"/>
    </xf>
    <xf numFmtId="168" fontId="32" fillId="0" borderId="0" xfId="21" applyNumberFormat="1" applyFont="1" applyFill="1" applyAlignment="1" applyProtection="1">
      <alignment horizontal="center"/>
    </xf>
    <xf numFmtId="0" fontId="32" fillId="0" borderId="0" xfId="21" applyNumberFormat="1" applyFont="1" applyBorder="1" applyAlignment="1" applyProtection="1">
      <alignment horizontal="center"/>
    </xf>
    <xf numFmtId="3" fontId="35" fillId="0" borderId="0" xfId="21" applyNumberFormat="1" applyFont="1" applyBorder="1" applyAlignment="1" applyProtection="1">
      <alignment horizontal="right"/>
    </xf>
    <xf numFmtId="0" fontId="29" fillId="0" borderId="3" xfId="21" applyNumberFormat="1" applyFont="1" applyBorder="1" applyAlignment="1" applyProtection="1">
      <alignment horizontal="left"/>
    </xf>
    <xf numFmtId="0" fontId="29" fillId="0" borderId="0" xfId="21" applyNumberFormat="1" applyFont="1" applyBorder="1" applyAlignment="1" applyProtection="1">
      <alignment horizontal="left"/>
    </xf>
    <xf numFmtId="0" fontId="39" fillId="0" borderId="0" xfId="21" applyNumberFormat="1" applyFont="1" applyFill="1" applyBorder="1" applyAlignment="1" applyProtection="1">
      <alignment horizontal="center"/>
    </xf>
    <xf numFmtId="3" fontId="39" fillId="0" borderId="0" xfId="21" applyNumberFormat="1" applyFont="1" applyFill="1" applyBorder="1" applyAlignment="1" applyProtection="1"/>
    <xf numFmtId="3" fontId="35" fillId="0" borderId="0" xfId="21" applyNumberFormat="1" applyFont="1" applyFill="1" applyBorder="1" applyAlignment="1" applyProtection="1">
      <alignment horizontal="right"/>
    </xf>
    <xf numFmtId="167" fontId="29" fillId="0" borderId="5" xfId="21" applyNumberFormat="1" applyFont="1" applyBorder="1" applyAlignment="1" applyProtection="1">
      <alignment horizontal="left"/>
    </xf>
    <xf numFmtId="0" fontId="29" fillId="0" borderId="5" xfId="21" applyFont="1" applyBorder="1" applyAlignment="1" applyProtection="1"/>
    <xf numFmtId="3" fontId="29" fillId="0" borderId="5" xfId="21" applyNumberFormat="1" applyFont="1" applyFill="1" applyBorder="1" applyAlignment="1" applyProtection="1"/>
    <xf numFmtId="168" fontId="29" fillId="0" borderId="5" xfId="21" applyNumberFormat="1" applyFont="1" applyBorder="1" applyAlignment="1" applyProtection="1"/>
    <xf numFmtId="167" fontId="32" fillId="0" borderId="0" xfId="21" applyNumberFormat="1" applyFont="1" applyAlignment="1" applyProtection="1">
      <alignment horizontal="left"/>
    </xf>
    <xf numFmtId="168" fontId="32" fillId="0" borderId="0" xfId="21" applyNumberFormat="1" applyFont="1" applyAlignment="1" applyProtection="1"/>
    <xf numFmtId="0" fontId="29" fillId="0" borderId="3" xfId="21" applyFont="1" applyFill="1" applyBorder="1" applyAlignment="1" applyProtection="1"/>
    <xf numFmtId="3" fontId="29" fillId="0" borderId="3" xfId="21" applyNumberFormat="1" applyFont="1" applyBorder="1" applyAlignment="1" applyProtection="1">
      <alignment horizontal="center"/>
    </xf>
    <xf numFmtId="0" fontId="29" fillId="0" borderId="3" xfId="21" applyFont="1" applyBorder="1" applyAlignment="1" applyProtection="1"/>
    <xf numFmtId="167" fontId="32" fillId="0" borderId="0" xfId="21" applyNumberFormat="1" applyFont="1" applyBorder="1" applyAlignment="1" applyProtection="1">
      <alignment horizontal="left"/>
    </xf>
    <xf numFmtId="0" fontId="29" fillId="0" borderId="17" xfId="21" applyNumberFormat="1" applyFont="1" applyBorder="1" applyAlignment="1" applyProtection="1">
      <alignment horizontal="center"/>
    </xf>
    <xf numFmtId="0" fontId="32" fillId="0" borderId="23" xfId="21" applyNumberFormat="1" applyFont="1" applyBorder="1" applyAlignment="1" applyProtection="1">
      <alignment horizontal="center"/>
    </xf>
    <xf numFmtId="0" fontId="29" fillId="0" borderId="23" xfId="21" applyNumberFormat="1" applyFont="1" applyFill="1" applyBorder="1" applyAlignment="1" applyProtection="1"/>
    <xf numFmtId="0" fontId="29" fillId="0" borderId="23" xfId="21" applyFont="1" applyFill="1" applyBorder="1" applyAlignment="1" applyProtection="1"/>
    <xf numFmtId="3" fontId="29" fillId="0" borderId="23" xfId="21" applyNumberFormat="1" applyFont="1" applyBorder="1" applyAlignment="1" applyProtection="1">
      <alignment horizontal="center"/>
    </xf>
    <xf numFmtId="3" fontId="29" fillId="0" borderId="23" xfId="21" applyNumberFormat="1" applyFont="1" applyFill="1" applyBorder="1" applyAlignment="1" applyProtection="1"/>
    <xf numFmtId="0" fontId="32" fillId="0" borderId="23" xfId="21" applyFont="1" applyBorder="1" applyAlignment="1" applyProtection="1"/>
    <xf numFmtId="0" fontId="29" fillId="0" borderId="0" xfId="21" applyNumberFormat="1" applyFont="1" applyBorder="1" applyAlignment="1" applyProtection="1">
      <alignment horizontal="center"/>
    </xf>
    <xf numFmtId="3" fontId="29" fillId="0" borderId="0" xfId="21" applyNumberFormat="1" applyFont="1" applyBorder="1" applyAlignment="1" applyProtection="1">
      <alignment horizontal="center"/>
    </xf>
    <xf numFmtId="0" fontId="29" fillId="0" borderId="4" xfId="21" applyFont="1" applyFill="1" applyBorder="1" applyAlignment="1" applyProtection="1"/>
    <xf numFmtId="3" fontId="29" fillId="0" borderId="0" xfId="21" applyNumberFormat="1" applyFont="1" applyFill="1" applyBorder="1" applyAlignment="1" applyProtection="1">
      <alignment horizontal="center"/>
    </xf>
    <xf numFmtId="3" fontId="29" fillId="0" borderId="4" xfId="21" applyNumberFormat="1" applyFont="1" applyBorder="1" applyAlignment="1" applyProtection="1">
      <alignment horizontal="center"/>
    </xf>
    <xf numFmtId="0" fontId="29" fillId="0" borderId="0" xfId="21" applyNumberFormat="1" applyFont="1" applyAlignment="1" applyProtection="1">
      <alignment horizontal="left"/>
    </xf>
    <xf numFmtId="0" fontId="39" fillId="0" borderId="0" xfId="21" applyFont="1" applyFill="1" applyBorder="1" applyAlignment="1" applyProtection="1"/>
    <xf numFmtId="43" fontId="32" fillId="0" borderId="0" xfId="21" applyNumberFormat="1" applyFont="1" applyAlignment="1" applyProtection="1"/>
    <xf numFmtId="0" fontId="29" fillId="0" borderId="11" xfId="21" applyNumberFormat="1" applyFont="1" applyBorder="1" applyAlignment="1" applyProtection="1">
      <alignment horizontal="center"/>
    </xf>
    <xf numFmtId="0" fontId="29" fillId="0" borderId="12" xfId="21" applyFont="1" applyBorder="1" applyProtection="1"/>
    <xf numFmtId="0" fontId="29" fillId="0" borderId="12" xfId="21" applyNumberFormat="1" applyFont="1" applyBorder="1" applyAlignment="1" applyProtection="1">
      <alignment horizontal="left"/>
    </xf>
    <xf numFmtId="0" fontId="29" fillId="0" borderId="12" xfId="21" applyFont="1" applyBorder="1" applyAlignment="1" applyProtection="1">
      <alignment horizontal="center"/>
    </xf>
    <xf numFmtId="3" fontId="29" fillId="0" borderId="12" xfId="21" applyNumberFormat="1" applyFont="1" applyBorder="1" applyAlignment="1" applyProtection="1"/>
    <xf numFmtId="0" fontId="29" fillId="0" borderId="12" xfId="21" applyFont="1" applyBorder="1" applyAlignment="1" applyProtection="1"/>
    <xf numFmtId="0" fontId="40" fillId="0" borderId="0" xfId="21" applyFont="1" applyFill="1" applyBorder="1" applyProtection="1"/>
    <xf numFmtId="0" fontId="26" fillId="0" borderId="0" xfId="21" applyFont="1" applyFill="1" applyAlignment="1" applyProtection="1"/>
    <xf numFmtId="0" fontId="26" fillId="0" borderId="0" xfId="21" applyFont="1" applyFill="1" applyBorder="1" applyAlignment="1" applyProtection="1">
      <alignment horizontal="center"/>
    </xf>
    <xf numFmtId="37" fontId="32" fillId="0" borderId="0" xfId="21" applyNumberFormat="1" applyFont="1" applyBorder="1" applyAlignment="1" applyProtection="1">
      <alignment horizontal="left"/>
    </xf>
    <xf numFmtId="0" fontId="26" fillId="0" borderId="0" xfId="21" applyFont="1" applyBorder="1" applyAlignment="1" applyProtection="1">
      <alignment horizontal="center"/>
    </xf>
    <xf numFmtId="0" fontId="29" fillId="0" borderId="12" xfId="21" applyNumberFormat="1" applyFont="1" applyBorder="1" applyAlignment="1" applyProtection="1">
      <alignment horizontal="center"/>
    </xf>
    <xf numFmtId="0" fontId="73" fillId="0" borderId="0" xfId="21" applyFont="1" applyFill="1" applyBorder="1" applyAlignment="1" applyProtection="1"/>
    <xf numFmtId="0" fontId="121" fillId="0" borderId="0" xfId="21" applyFont="1" applyFill="1" applyBorder="1" applyAlignment="1" applyProtection="1">
      <alignment horizontal="center"/>
    </xf>
    <xf numFmtId="37" fontId="73" fillId="0" borderId="0" xfId="21" applyNumberFormat="1" applyFont="1" applyFill="1" applyBorder="1" applyAlignment="1" applyProtection="1">
      <alignment horizontal="left"/>
    </xf>
    <xf numFmtId="0" fontId="29" fillId="0" borderId="0" xfId="21" applyFont="1" applyFill="1" applyBorder="1" applyAlignment="1" applyProtection="1">
      <alignment horizontal="center"/>
    </xf>
    <xf numFmtId="169" fontId="32" fillId="0" borderId="0" xfId="9" applyFont="1" applyFill="1" applyAlignment="1" applyProtection="1"/>
    <xf numFmtId="0" fontId="33" fillId="0" borderId="0" xfId="21" applyNumberFormat="1" applyFont="1" applyFill="1" applyBorder="1" applyAlignment="1" applyProtection="1">
      <alignment horizontal="left"/>
    </xf>
    <xf numFmtId="174" fontId="32" fillId="0" borderId="0" xfId="21" applyNumberFormat="1" applyFont="1" applyFill="1" applyBorder="1" applyAlignment="1" applyProtection="1">
      <alignment horizontal="left"/>
    </xf>
    <xf numFmtId="0" fontId="13" fillId="0" borderId="0" xfId="21" applyFont="1" applyFill="1" applyAlignment="1" applyProtection="1">
      <alignment horizontal="center"/>
      <protection locked="0"/>
    </xf>
    <xf numFmtId="0" fontId="13" fillId="0" borderId="0" xfId="21" applyFont="1" applyFill="1" applyProtection="1">
      <protection locked="0"/>
    </xf>
    <xf numFmtId="0" fontId="10" fillId="0" borderId="0" xfId="21" applyFont="1" applyFill="1" applyProtection="1">
      <protection locked="0"/>
    </xf>
    <xf numFmtId="0" fontId="22" fillId="0" borderId="7" xfId="21" applyFont="1" applyFill="1" applyBorder="1" applyAlignment="1">
      <alignment horizontal="center" wrapText="1"/>
    </xf>
    <xf numFmtId="0" fontId="22" fillId="0" borderId="26" xfId="21" applyFont="1" applyFill="1" applyBorder="1" applyAlignment="1">
      <alignment horizontal="center" wrapText="1"/>
    </xf>
    <xf numFmtId="164" fontId="22" fillId="0" borderId="1" xfId="2" applyNumberFormat="1" applyFont="1" applyFill="1" applyBorder="1" applyAlignment="1">
      <alignment horizontal="center" wrapText="1"/>
    </xf>
    <xf numFmtId="164" fontId="22" fillId="0" borderId="16" xfId="2" applyNumberFormat="1" applyFont="1" applyFill="1" applyBorder="1" applyAlignment="1">
      <alignment horizontal="right"/>
    </xf>
    <xf numFmtId="3" fontId="13" fillId="0" borderId="16" xfId="10" applyNumberFormat="1" applyFont="1" applyFill="1" applyBorder="1" applyAlignment="1">
      <alignment horizontal="center"/>
    </xf>
    <xf numFmtId="164" fontId="75" fillId="0" borderId="16" xfId="2" applyNumberFormat="1" applyFont="1" applyFill="1" applyBorder="1" applyAlignment="1">
      <alignment horizontal="center"/>
    </xf>
    <xf numFmtId="164" fontId="75" fillId="0" borderId="0" xfId="2" applyNumberFormat="1" applyFont="1" applyFill="1" applyBorder="1" applyAlignment="1">
      <alignment horizontal="center"/>
    </xf>
    <xf numFmtId="171" fontId="75" fillId="0" borderId="0" xfId="2" applyNumberFormat="1" applyFont="1" applyFill="1" applyBorder="1" applyAlignment="1"/>
    <xf numFmtId="0" fontId="10" fillId="0" borderId="38" xfId="21" applyFont="1" applyBorder="1"/>
    <xf numFmtId="0" fontId="11" fillId="0" borderId="40" xfId="21" applyFont="1" applyBorder="1"/>
    <xf numFmtId="0" fontId="11" fillId="0" borderId="73" xfId="21" applyFont="1" applyBorder="1"/>
    <xf numFmtId="0" fontId="10" fillId="0" borderId="19" xfId="21" applyFont="1" applyBorder="1" applyAlignment="1">
      <alignment horizontal="center"/>
    </xf>
    <xf numFmtId="185" fontId="10" fillId="0" borderId="39" xfId="21" applyNumberFormat="1" applyFont="1" applyBorder="1" applyAlignment="1">
      <alignment horizontal="center"/>
    </xf>
    <xf numFmtId="0" fontId="10" fillId="0" borderId="20" xfId="21" applyFont="1" applyBorder="1" applyAlignment="1">
      <alignment horizontal="center"/>
    </xf>
    <xf numFmtId="185" fontId="10" fillId="0" borderId="27" xfId="21" applyNumberFormat="1" applyFont="1" applyBorder="1" applyAlignment="1">
      <alignment horizontal="center"/>
    </xf>
    <xf numFmtId="0" fontId="10" fillId="0" borderId="34" xfId="21" applyFont="1" applyBorder="1"/>
    <xf numFmtId="0" fontId="11" fillId="0" borderId="32" xfId="21" applyFont="1" applyBorder="1"/>
    <xf numFmtId="42" fontId="11" fillId="0" borderId="32" xfId="6" applyNumberFormat="1" applyFont="1" applyBorder="1"/>
    <xf numFmtId="42" fontId="11" fillId="0" borderId="33" xfId="6" applyNumberFormat="1" applyFont="1" applyBorder="1"/>
    <xf numFmtId="178" fontId="13" fillId="8" borderId="0" xfId="2" applyNumberFormat="1" applyFont="1" applyFill="1" applyBorder="1"/>
    <xf numFmtId="4" fontId="29" fillId="0" borderId="0" xfId="6" applyNumberFormat="1" applyFont="1" applyBorder="1" applyAlignment="1" applyProtection="1">
      <alignment horizontal="right"/>
    </xf>
    <xf numFmtId="4" fontId="29" fillId="0" borderId="12" xfId="6" applyNumberFormat="1" applyFont="1" applyBorder="1" applyAlignment="1" applyProtection="1">
      <alignment horizontal="right"/>
    </xf>
    <xf numFmtId="0" fontId="13" fillId="0" borderId="0" xfId="1" applyFont="1" applyBorder="1"/>
    <xf numFmtId="37" fontId="13" fillId="0" borderId="0" xfId="1" applyNumberFormat="1" applyFont="1" applyFill="1" applyBorder="1" applyAlignment="1" applyProtection="1">
      <alignment horizontal="right" wrapText="1"/>
      <protection locked="0"/>
    </xf>
    <xf numFmtId="37" fontId="13" fillId="8" borderId="4" xfId="1" applyNumberFormat="1" applyFont="1" applyFill="1" applyBorder="1" applyAlignment="1">
      <alignment horizontal="right" wrapText="1"/>
    </xf>
    <xf numFmtId="41" fontId="13" fillId="8" borderId="32" xfId="3" applyFont="1" applyFill="1" applyBorder="1"/>
    <xf numFmtId="41" fontId="13" fillId="8" borderId="74" xfId="21" applyNumberFormat="1" applyFont="1" applyFill="1" applyBorder="1"/>
    <xf numFmtId="0" fontId="12" fillId="0" borderId="0" xfId="0" applyFont="1" applyFill="1" applyBorder="1" applyAlignment="1">
      <alignment horizontal="center"/>
    </xf>
    <xf numFmtId="0" fontId="32" fillId="0" borderId="0" xfId="21" applyFont="1" applyFill="1" applyBorder="1" applyAlignment="1" applyProtection="1">
      <alignment horizontal="center"/>
    </xf>
    <xf numFmtId="0" fontId="32" fillId="6" borderId="8" xfId="21" applyFont="1" applyFill="1" applyBorder="1" applyAlignment="1" applyProtection="1">
      <alignment horizontal="center"/>
    </xf>
    <xf numFmtId="0" fontId="32" fillId="6" borderId="26" xfId="21" applyFont="1" applyFill="1" applyBorder="1" applyAlignment="1" applyProtection="1">
      <alignment horizontal="center"/>
    </xf>
    <xf numFmtId="0" fontId="21" fillId="0" borderId="0" xfId="21" applyFont="1" applyAlignment="1">
      <alignment horizontal="center"/>
    </xf>
    <xf numFmtId="0" fontId="22" fillId="0" borderId="0" xfId="21" applyFont="1" applyAlignment="1"/>
    <xf numFmtId="0" fontId="21" fillId="0" borderId="0" xfId="21" applyFont="1" applyFill="1" applyBorder="1" applyAlignment="1">
      <alignment horizontal="center"/>
    </xf>
    <xf numFmtId="0" fontId="21" fillId="0" borderId="0" xfId="0" applyFont="1" applyFill="1" applyBorder="1" applyAlignment="1">
      <alignment horizontal="center"/>
    </xf>
    <xf numFmtId="0" fontId="21" fillId="0" borderId="0" xfId="0" applyFont="1" applyBorder="1" applyAlignment="1">
      <alignment horizontal="center"/>
    </xf>
    <xf numFmtId="0" fontId="12" fillId="0" borderId="0" xfId="0" applyFont="1" applyFill="1" applyBorder="1" applyAlignment="1">
      <alignment horizontal="center"/>
    </xf>
    <xf numFmtId="0" fontId="12" fillId="0" borderId="0" xfId="0" applyFont="1" applyFill="1" applyBorder="1" applyAlignment="1">
      <alignment wrapText="1"/>
    </xf>
    <xf numFmtId="0" fontId="12" fillId="0" borderId="0" xfId="0" applyFont="1" applyBorder="1" applyAlignment="1">
      <alignment wrapText="1"/>
    </xf>
    <xf numFmtId="0" fontId="12" fillId="0" borderId="0" xfId="0" applyFont="1" applyBorder="1" applyAlignment="1">
      <alignment horizontal="center"/>
    </xf>
    <xf numFmtId="0" fontId="22" fillId="0" borderId="0" xfId="0" applyFont="1" applyBorder="1" applyAlignment="1"/>
    <xf numFmtId="0" fontId="21" fillId="0" borderId="0" xfId="1" applyFont="1" applyAlignment="1">
      <alignment horizontal="center"/>
    </xf>
    <xf numFmtId="0" fontId="21" fillId="0" borderId="0" xfId="1" applyFont="1" applyAlignment="1"/>
    <xf numFmtId="0" fontId="13" fillId="0" borderId="0" xfId="1" applyFont="1" applyFill="1" applyAlignment="1">
      <alignment vertical="top" wrapText="1"/>
    </xf>
    <xf numFmtId="0" fontId="13" fillId="0" borderId="0" xfId="1" applyFont="1" applyFill="1" applyAlignment="1">
      <alignment vertical="center" wrapText="1"/>
    </xf>
    <xf numFmtId="0" fontId="0" fillId="0" borderId="0" xfId="0"/>
    <xf numFmtId="0" fontId="22" fillId="0" borderId="0" xfId="1" applyFont="1" applyAlignment="1"/>
    <xf numFmtId="0" fontId="12" fillId="0" borderId="0" xfId="21" applyFont="1" applyFill="1" applyBorder="1" applyAlignment="1">
      <alignment horizontal="center" wrapText="1"/>
    </xf>
    <xf numFmtId="0" fontId="12" fillId="0" borderId="15" xfId="21" applyFont="1" applyFill="1" applyBorder="1" applyAlignment="1">
      <alignment horizontal="center" wrapText="1"/>
    </xf>
    <xf numFmtId="0" fontId="12" fillId="0" borderId="0" xfId="21" applyNumberFormat="1" applyFont="1" applyFill="1" applyBorder="1" applyAlignment="1">
      <alignment horizontal="center"/>
    </xf>
    <xf numFmtId="37" fontId="12" fillId="0" borderId="12" xfId="21" applyNumberFormat="1" applyFont="1" applyFill="1" applyBorder="1" applyAlignment="1">
      <alignment horizontal="center"/>
    </xf>
    <xf numFmtId="37" fontId="12" fillId="0" borderId="14" xfId="21" applyNumberFormat="1" applyFont="1" applyFill="1" applyBorder="1" applyAlignment="1">
      <alignment horizontal="center"/>
    </xf>
    <xf numFmtId="37" fontId="12" fillId="0" borderId="0" xfId="21" applyNumberFormat="1" applyFont="1" applyBorder="1" applyAlignment="1">
      <alignment horizontal="center"/>
    </xf>
    <xf numFmtId="0" fontId="12" fillId="0" borderId="2" xfId="21" applyFont="1" applyFill="1" applyBorder="1" applyAlignment="1">
      <alignment horizontal="center" wrapText="1"/>
    </xf>
    <xf numFmtId="0" fontId="12" fillId="0" borderId="9" xfId="21" applyFont="1" applyFill="1" applyBorder="1" applyAlignment="1">
      <alignment horizontal="center" wrapText="1"/>
    </xf>
    <xf numFmtId="0" fontId="12" fillId="10" borderId="12" xfId="21" applyFont="1" applyFill="1" applyBorder="1" applyAlignment="1">
      <alignment horizontal="center" wrapText="1"/>
    </xf>
    <xf numFmtId="0" fontId="12" fillId="10" borderId="14" xfId="21" applyFont="1" applyFill="1" applyBorder="1" applyAlignment="1">
      <alignment horizontal="center" wrapText="1"/>
    </xf>
    <xf numFmtId="0" fontId="12" fillId="10" borderId="8" xfId="21" applyFont="1" applyFill="1" applyBorder="1" applyAlignment="1">
      <alignment horizontal="center" wrapText="1"/>
    </xf>
    <xf numFmtId="0" fontId="12" fillId="10" borderId="26" xfId="21" applyFont="1" applyFill="1" applyBorder="1" applyAlignment="1">
      <alignment horizontal="center" wrapText="1"/>
    </xf>
    <xf numFmtId="0" fontId="21" fillId="11" borderId="11" xfId="21" applyFont="1" applyFill="1" applyBorder="1" applyAlignment="1">
      <alignment horizontal="center"/>
    </xf>
    <xf numFmtId="0" fontId="21" fillId="11" borderId="12" xfId="21" applyFont="1" applyFill="1" applyBorder="1" applyAlignment="1">
      <alignment horizontal="center"/>
    </xf>
    <xf numFmtId="0" fontId="21" fillId="11" borderId="14" xfId="21" applyFont="1" applyFill="1" applyBorder="1" applyAlignment="1">
      <alignment horizontal="center"/>
    </xf>
    <xf numFmtId="0" fontId="12" fillId="11" borderId="11" xfId="21" applyFont="1" applyFill="1" applyBorder="1" applyAlignment="1">
      <alignment horizontal="center"/>
    </xf>
    <xf numFmtId="0" fontId="12" fillId="11" borderId="12" xfId="21" applyFont="1" applyFill="1" applyBorder="1" applyAlignment="1">
      <alignment horizontal="center"/>
    </xf>
    <xf numFmtId="0" fontId="21" fillId="11" borderId="6" xfId="21" applyFont="1" applyFill="1" applyBorder="1" applyAlignment="1">
      <alignment horizontal="center" vertical="top"/>
    </xf>
    <xf numFmtId="0" fontId="21" fillId="11" borderId="2" xfId="21" applyFont="1" applyFill="1" applyBorder="1" applyAlignment="1">
      <alignment horizontal="center" vertical="top"/>
    </xf>
    <xf numFmtId="0" fontId="12" fillId="11" borderId="14" xfId="21" applyFont="1" applyFill="1" applyBorder="1" applyAlignment="1">
      <alignment horizontal="center"/>
    </xf>
    <xf numFmtId="164" fontId="21" fillId="0" borderId="11" xfId="2" applyNumberFormat="1" applyFont="1" applyFill="1" applyBorder="1" applyAlignment="1">
      <alignment horizontal="center" wrapText="1"/>
    </xf>
    <xf numFmtId="164" fontId="21" fillId="0" borderId="12" xfId="2" applyNumberFormat="1" applyFont="1" applyFill="1" applyBorder="1" applyAlignment="1">
      <alignment horizontal="center" wrapText="1"/>
    </xf>
    <xf numFmtId="164" fontId="21" fillId="0" borderId="14" xfId="2" applyNumberFormat="1" applyFont="1" applyFill="1" applyBorder="1" applyAlignment="1">
      <alignment horizontal="center" wrapText="1"/>
    </xf>
    <xf numFmtId="0" fontId="0" fillId="0" borderId="12" xfId="0" applyFill="1" applyBorder="1" applyAlignment="1">
      <alignment horizontal="center" wrapText="1"/>
    </xf>
    <xf numFmtId="0" fontId="0" fillId="0" borderId="14" xfId="0" applyFill="1" applyBorder="1" applyAlignment="1">
      <alignment horizontal="center" wrapText="1"/>
    </xf>
    <xf numFmtId="0" fontId="12" fillId="0" borderId="11" xfId="21" applyFont="1" applyFill="1" applyBorder="1" applyAlignment="1">
      <alignment horizontal="center" wrapText="1"/>
    </xf>
    <xf numFmtId="0" fontId="12" fillId="0" borderId="12" xfId="21" applyFont="1" applyFill="1" applyBorder="1" applyAlignment="1">
      <alignment horizontal="center" wrapText="1"/>
    </xf>
    <xf numFmtId="0" fontId="12" fillId="0" borderId="14" xfId="21" applyFont="1" applyFill="1" applyBorder="1" applyAlignment="1">
      <alignment horizontal="center" wrapText="1"/>
    </xf>
    <xf numFmtId="0" fontId="10" fillId="0" borderId="12" xfId="0" applyFont="1" applyFill="1" applyBorder="1" applyAlignment="1">
      <alignment horizontal="center" wrapText="1"/>
    </xf>
    <xf numFmtId="0" fontId="10" fillId="0" borderId="14" xfId="0" applyFont="1" applyFill="1" applyBorder="1" applyAlignment="1">
      <alignment horizontal="center" wrapText="1"/>
    </xf>
    <xf numFmtId="164" fontId="21" fillId="0" borderId="11" xfId="2" applyNumberFormat="1" applyFont="1" applyFill="1" applyBorder="1" applyAlignment="1" applyProtection="1">
      <alignment horizontal="center" wrapText="1"/>
    </xf>
    <xf numFmtId="164" fontId="21" fillId="0" borderId="12" xfId="2" applyNumberFormat="1" applyFont="1" applyFill="1" applyBorder="1" applyAlignment="1" applyProtection="1">
      <alignment horizontal="center" wrapText="1"/>
    </xf>
    <xf numFmtId="164" fontId="21" fillId="0" borderId="14" xfId="2" applyNumberFormat="1" applyFont="1" applyFill="1" applyBorder="1" applyAlignment="1" applyProtection="1">
      <alignment horizontal="center" wrapText="1"/>
    </xf>
    <xf numFmtId="0" fontId="65" fillId="0" borderId="0" xfId="0" applyFont="1" applyAlignment="1">
      <alignment vertical="center"/>
    </xf>
    <xf numFmtId="0" fontId="21" fillId="0" borderId="11" xfId="21" applyFont="1" applyFill="1" applyBorder="1" applyAlignment="1">
      <alignment horizontal="center"/>
    </xf>
    <xf numFmtId="0" fontId="21" fillId="0" borderId="12" xfId="21" applyFont="1" applyFill="1" applyBorder="1" applyAlignment="1">
      <alignment horizontal="center"/>
    </xf>
    <xf numFmtId="0" fontId="21" fillId="0" borderId="14" xfId="21" applyFont="1" applyFill="1" applyBorder="1" applyAlignment="1">
      <alignment horizontal="center"/>
    </xf>
    <xf numFmtId="0" fontId="21" fillId="0" borderId="11" xfId="21" applyFont="1" applyFill="1" applyBorder="1" applyAlignment="1">
      <alignment horizontal="center" wrapText="1"/>
    </xf>
    <xf numFmtId="0" fontId="21" fillId="0" borderId="12" xfId="21" applyFont="1" applyFill="1" applyBorder="1" applyAlignment="1">
      <alignment horizontal="center" wrapText="1"/>
    </xf>
    <xf numFmtId="0" fontId="21" fillId="0" borderId="14" xfId="21" applyFont="1" applyFill="1" applyBorder="1" applyAlignment="1">
      <alignment horizontal="center" wrapText="1"/>
    </xf>
    <xf numFmtId="0" fontId="12" fillId="0" borderId="11" xfId="21" applyFont="1" applyFill="1" applyBorder="1" applyAlignment="1">
      <alignment horizontal="center" wrapText="1" shrinkToFit="1"/>
    </xf>
    <xf numFmtId="0" fontId="12" fillId="0" borderId="12" xfId="21" applyFont="1" applyFill="1" applyBorder="1" applyAlignment="1">
      <alignment horizontal="center" wrapText="1" shrinkToFit="1"/>
    </xf>
    <xf numFmtId="0" fontId="12" fillId="0" borderId="14" xfId="21" applyFont="1" applyFill="1" applyBorder="1" applyAlignment="1">
      <alignment horizontal="center" wrapText="1" shrinkToFit="1"/>
    </xf>
    <xf numFmtId="164" fontId="21" fillId="0" borderId="24" xfId="2" applyNumberFormat="1" applyFont="1" applyFill="1" applyBorder="1" applyAlignment="1">
      <alignment horizontal="center" wrapText="1"/>
    </xf>
    <xf numFmtId="164" fontId="21" fillId="0" borderId="43" xfId="2" applyNumberFormat="1" applyFont="1" applyFill="1" applyBorder="1" applyAlignment="1">
      <alignment horizontal="center" wrapText="1"/>
    </xf>
    <xf numFmtId="164" fontId="21" fillId="0" borderId="42" xfId="2" applyNumberFormat="1" applyFont="1" applyFill="1" applyBorder="1" applyAlignment="1">
      <alignment horizontal="center" wrapText="1"/>
    </xf>
    <xf numFmtId="164" fontId="12" fillId="0" borderId="11" xfId="2" applyNumberFormat="1" applyFont="1" applyFill="1" applyBorder="1" applyAlignment="1">
      <alignment horizontal="center" wrapText="1"/>
    </xf>
    <xf numFmtId="164" fontId="12" fillId="0" borderId="12" xfId="2" applyNumberFormat="1" applyFont="1" applyFill="1" applyBorder="1" applyAlignment="1">
      <alignment horizontal="center" wrapText="1"/>
    </xf>
    <xf numFmtId="164" fontId="12" fillId="0" borderId="14" xfId="2" applyNumberFormat="1" applyFont="1" applyFill="1" applyBorder="1" applyAlignment="1">
      <alignment horizontal="center" wrapText="1"/>
    </xf>
  </cellXfs>
  <cellStyles count="439">
    <cellStyle name="_x0013_" xfId="25"/>
    <cellStyle name="_x0013_ 2" xfId="45"/>
    <cellStyle name="_x0013_ 2 2" xfId="46"/>
    <cellStyle name="_x0013_ 3" xfId="47"/>
    <cellStyle name="_x0013_ 4" xfId="48"/>
    <cellStyle name="_x0013__2012-ETn-CS-MDS-16-Northeast Grid-PEEM CWIP in RB 10-7-2011 CRC" xfId="49"/>
    <cellStyle name="_x0013__2013 ED Capital Projects By Month" xfId="50"/>
    <cellStyle name="_x0013__Input" xfId="51"/>
    <cellStyle name="_x0013__TPIS Report_April_2013" xfId="52"/>
    <cellStyle name="_x0013__TPIS Report_February_2013Ver2" xfId="53"/>
    <cellStyle name="_x0013__TPIS Report_May_2013-v2 (2)" xfId="54"/>
    <cellStyle name="_x0013__TPIS TLC_Gloria File" xfId="55"/>
    <cellStyle name="_x0013__TPIS TLC_Gloria File rev2" xfId="56"/>
    <cellStyle name="_x0013__TPIS TLC_Gloria File rev2 (3)" xfId="57"/>
    <cellStyle name="20% - Accent1 2" xfId="58"/>
    <cellStyle name="20% - Accent1 2 2" xfId="59"/>
    <cellStyle name="20% - Accent1 2 2 2" xfId="60"/>
    <cellStyle name="20% - Accent1 2 2 3" xfId="61"/>
    <cellStyle name="20% - Accent1 2 2 4" xfId="62"/>
    <cellStyle name="20% - Accent1 2 3" xfId="63"/>
    <cellStyle name="20% - Accent1 2 4" xfId="64"/>
    <cellStyle name="20% - Accent1 2 5" xfId="65"/>
    <cellStyle name="20% - Accent2 2" xfId="66"/>
    <cellStyle name="20% - Accent2 2 2" xfId="67"/>
    <cellStyle name="20% - Accent2 2 2 2" xfId="68"/>
    <cellStyle name="20% - Accent2 2 2 3" xfId="69"/>
    <cellStyle name="20% - Accent2 2 2 4" xfId="70"/>
    <cellStyle name="20% - Accent2 2 3" xfId="71"/>
    <cellStyle name="20% - Accent2 2 4" xfId="72"/>
    <cellStyle name="20% - Accent2 2 5" xfId="73"/>
    <cellStyle name="20% - Accent3 2" xfId="74"/>
    <cellStyle name="20% - Accent3 2 2" xfId="75"/>
    <cellStyle name="20% - Accent3 2 2 2" xfId="76"/>
    <cellStyle name="20% - Accent3 2 2 3" xfId="77"/>
    <cellStyle name="20% - Accent3 2 2 4" xfId="78"/>
    <cellStyle name="20% - Accent3 2 3" xfId="79"/>
    <cellStyle name="20% - Accent3 2 4" xfId="80"/>
    <cellStyle name="20% - Accent3 2 5" xfId="81"/>
    <cellStyle name="20% - Accent4 2" xfId="82"/>
    <cellStyle name="20% - Accent4 2 2" xfId="83"/>
    <cellStyle name="20% - Accent4 2 2 2" xfId="84"/>
    <cellStyle name="20% - Accent4 2 2 3" xfId="85"/>
    <cellStyle name="20% - Accent4 2 2 4" xfId="86"/>
    <cellStyle name="20% - Accent4 2 3" xfId="87"/>
    <cellStyle name="20% - Accent4 2 4" xfId="88"/>
    <cellStyle name="20% - Accent4 2 5" xfId="89"/>
    <cellStyle name="20% - Accent5 2" xfId="90"/>
    <cellStyle name="20% - Accent5 2 2" xfId="91"/>
    <cellStyle name="20% - Accent5 2 2 2" xfId="92"/>
    <cellStyle name="20% - Accent5 2 2 3" xfId="93"/>
    <cellStyle name="20% - Accent5 2 2 4" xfId="94"/>
    <cellStyle name="20% - Accent5 2 3" xfId="95"/>
    <cellStyle name="20% - Accent5 2 4" xfId="96"/>
    <cellStyle name="20% - Accent5 2 5" xfId="97"/>
    <cellStyle name="20% - Accent6 2" xfId="98"/>
    <cellStyle name="20% - Accent6 2 2" xfId="99"/>
    <cellStyle name="20% - Accent6 2 2 2" xfId="100"/>
    <cellStyle name="20% - Accent6 2 3" xfId="101"/>
    <cellStyle name="20% - Accent6 2 4" xfId="102"/>
    <cellStyle name="40% - Accent1 2" xfId="103"/>
    <cellStyle name="40% - Accent1 2 2" xfId="104"/>
    <cellStyle name="40% - Accent1 2 2 2" xfId="105"/>
    <cellStyle name="40% - Accent1 2 2 3" xfId="106"/>
    <cellStyle name="40% - Accent1 2 2 4" xfId="107"/>
    <cellStyle name="40% - Accent1 2 3" xfId="108"/>
    <cellStyle name="40% - Accent1 2 4" xfId="109"/>
    <cellStyle name="40% - Accent1 2 5" xfId="110"/>
    <cellStyle name="40% - Accent2 2" xfId="111"/>
    <cellStyle name="40% - Accent2 2 2" xfId="112"/>
    <cellStyle name="40% - Accent2 2 2 2" xfId="113"/>
    <cellStyle name="40% - Accent2 2 3" xfId="114"/>
    <cellStyle name="40% - Accent2 2 4" xfId="115"/>
    <cellStyle name="40% - Accent3 2" xfId="116"/>
    <cellStyle name="40% - Accent3 2 2" xfId="117"/>
    <cellStyle name="40% - Accent3 2 2 2" xfId="118"/>
    <cellStyle name="40% - Accent3 2 2 3" xfId="119"/>
    <cellStyle name="40% - Accent3 2 2 4" xfId="120"/>
    <cellStyle name="40% - Accent3 2 3" xfId="121"/>
    <cellStyle name="40% - Accent3 2 4" xfId="122"/>
    <cellStyle name="40% - Accent3 2 5" xfId="123"/>
    <cellStyle name="40% - Accent4 2" xfId="124"/>
    <cellStyle name="40% - Accent4 2 2" xfId="125"/>
    <cellStyle name="40% - Accent4 2 2 2" xfId="126"/>
    <cellStyle name="40% - Accent4 2 2 3" xfId="127"/>
    <cellStyle name="40% - Accent4 2 2 4" xfId="128"/>
    <cellStyle name="40% - Accent4 2 3" xfId="129"/>
    <cellStyle name="40% - Accent4 2 4" xfId="130"/>
    <cellStyle name="40% - Accent4 2 5" xfId="131"/>
    <cellStyle name="40% - Accent5 2" xfId="132"/>
    <cellStyle name="40% - Accent5 2 2" xfId="133"/>
    <cellStyle name="40% - Accent5 2 2 2" xfId="134"/>
    <cellStyle name="40% - Accent5 2 3" xfId="135"/>
    <cellStyle name="40% - Accent5 2 4" xfId="136"/>
    <cellStyle name="40% - Accent6 2" xfId="137"/>
    <cellStyle name="40% - Accent6 2 2" xfId="138"/>
    <cellStyle name="40% - Accent6 2 2 2" xfId="139"/>
    <cellStyle name="40% - Accent6 2 2 3" xfId="140"/>
    <cellStyle name="40% - Accent6 2 2 4" xfId="141"/>
    <cellStyle name="40% - Accent6 2 3" xfId="142"/>
    <cellStyle name="40% - Accent6 2 4" xfId="143"/>
    <cellStyle name="40% - Accent6 2 5" xfId="144"/>
    <cellStyle name="60% - Accent1 2" xfId="145"/>
    <cellStyle name="60% - Accent1 2 2" xfId="146"/>
    <cellStyle name="60% - Accent1 2 3" xfId="147"/>
    <cellStyle name="60% - Accent1 2 4" xfId="148"/>
    <cellStyle name="60% - Accent2 2" xfId="149"/>
    <cellStyle name="60% - Accent2 2 2" xfId="150"/>
    <cellStyle name="60% - Accent2 2 3" xfId="151"/>
    <cellStyle name="60% - Accent3 2" xfId="152"/>
    <cellStyle name="60% - Accent3 2 2" xfId="153"/>
    <cellStyle name="60% - Accent3 2 3" xfId="154"/>
    <cellStyle name="60% - Accent3 2 4" xfId="155"/>
    <cellStyle name="60% - Accent4 2" xfId="156"/>
    <cellStyle name="60% - Accent4 2 2" xfId="157"/>
    <cellStyle name="60% - Accent4 2 3" xfId="158"/>
    <cellStyle name="60% - Accent4 2 4" xfId="159"/>
    <cellStyle name="60% - Accent5 2" xfId="160"/>
    <cellStyle name="60% - Accent5 2 2" xfId="161"/>
    <cellStyle name="60% - Accent5 2 3" xfId="162"/>
    <cellStyle name="60% - Accent6 2" xfId="163"/>
    <cellStyle name="60% - Accent6 2 2" xfId="164"/>
    <cellStyle name="60% - Accent6 2 3" xfId="165"/>
    <cellStyle name="60% - Accent6 2 4" xfId="166"/>
    <cellStyle name="A3 297 x 420 mm" xfId="1"/>
    <cellStyle name="A3 297 x 420 mm 2" xfId="21"/>
    <cellStyle name="A3 297 x 420 mm 2 2" xfId="36"/>
    <cellStyle name="Accent1 2" xfId="167"/>
    <cellStyle name="Accent1 2 2" xfId="168"/>
    <cellStyle name="Accent1 2 3" xfId="169"/>
    <cellStyle name="Accent1 2 4" xfId="170"/>
    <cellStyle name="Accent2 2" xfId="171"/>
    <cellStyle name="Accent2 2 2" xfId="172"/>
    <cellStyle name="Accent2 2 3" xfId="173"/>
    <cellStyle name="Accent3 2" xfId="174"/>
    <cellStyle name="Accent3 2 2" xfId="175"/>
    <cellStyle name="Accent3 2 3" xfId="176"/>
    <cellStyle name="Accent4 2" xfId="177"/>
    <cellStyle name="Accent4 2 2" xfId="178"/>
    <cellStyle name="Accent4 2 3" xfId="179"/>
    <cellStyle name="Accent4 2 4" xfId="180"/>
    <cellStyle name="Accent5 2" xfId="181"/>
    <cellStyle name="Accent5 2 2" xfId="182"/>
    <cellStyle name="Accent5 2 3" xfId="183"/>
    <cellStyle name="Accent6 2" xfId="184"/>
    <cellStyle name="Accent6 2 2" xfId="185"/>
    <cellStyle name="Accent6 2 3" xfId="186"/>
    <cellStyle name="Bad 2" xfId="187"/>
    <cellStyle name="Bad 2 2" xfId="188"/>
    <cellStyle name="Bad 2 3" xfId="189"/>
    <cellStyle name="Calculation 2" xfId="190"/>
    <cellStyle name="Calculation 2 2" xfId="191"/>
    <cellStyle name="Calculation 2 3" xfId="192"/>
    <cellStyle name="Calculation 2 4" xfId="193"/>
    <cellStyle name="Check Cell 2" xfId="194"/>
    <cellStyle name="Check Cell 2 2" xfId="195"/>
    <cellStyle name="Check Cell 2 3" xfId="196"/>
    <cellStyle name="Comma" xfId="2" builtinId="3"/>
    <cellStyle name="Comma [0]" xfId="3" builtinId="6"/>
    <cellStyle name="Comma [0] 2" xfId="37"/>
    <cellStyle name="Comma 10" xfId="197"/>
    <cellStyle name="Comma 10 2" xfId="30"/>
    <cellStyle name="Comma 10 2 2" xfId="438"/>
    <cellStyle name="Comma 11" xfId="38"/>
    <cellStyle name="Comma 11 2" xfId="198"/>
    <cellStyle name="Comma 12" xfId="199"/>
    <cellStyle name="Comma 12 2" xfId="200"/>
    <cellStyle name="Comma 13" xfId="201"/>
    <cellStyle name="Comma 13 2" xfId="202"/>
    <cellStyle name="Comma 14" xfId="417"/>
    <cellStyle name="Comma 15" xfId="419"/>
    <cellStyle name="Comma 16" xfId="421"/>
    <cellStyle name="Comma 2" xfId="4"/>
    <cellStyle name="Comma 2 2" xfId="203"/>
    <cellStyle name="Comma 2 2 2" xfId="204"/>
    <cellStyle name="Comma 2 2 2 2" xfId="205"/>
    <cellStyle name="Comma 2 2 3" xfId="206"/>
    <cellStyle name="Comma 2 2 4" xfId="207"/>
    <cellStyle name="Comma 2 3" xfId="27"/>
    <cellStyle name="Comma 2 3 2" xfId="26"/>
    <cellStyle name="Comma 2 3 3" xfId="43"/>
    <cellStyle name="Comma 2 4" xfId="208"/>
    <cellStyle name="Comma 2 5" xfId="209"/>
    <cellStyle name="Comma 2 5 2" xfId="210"/>
    <cellStyle name="Comma 2 6" xfId="211"/>
    <cellStyle name="Comma 2 7" xfId="212"/>
    <cellStyle name="Comma 2_TPIS Report_April_2013" xfId="213"/>
    <cellStyle name="Comma 3" xfId="22"/>
    <cellStyle name="Comma 3 2" xfId="214"/>
    <cellStyle name="Comma 3 2 2" xfId="215"/>
    <cellStyle name="Comma 3 2 3" xfId="216"/>
    <cellStyle name="Comma 3 3" xfId="28"/>
    <cellStyle name="Comma 3 4" xfId="217"/>
    <cellStyle name="Comma 4" xfId="24"/>
    <cellStyle name="Comma 4 2" xfId="218"/>
    <cellStyle name="Comma 4 2 2" xfId="219"/>
    <cellStyle name="Comma 4 3" xfId="220"/>
    <cellStyle name="Comma 4 4" xfId="221"/>
    <cellStyle name="Comma 5" xfId="33"/>
    <cellStyle name="Comma 5 10" xfId="435"/>
    <cellStyle name="Comma 5 2" xfId="222"/>
    <cellStyle name="Comma 5 2 2" xfId="223"/>
    <cellStyle name="Comma 5 2 3" xfId="224"/>
    <cellStyle name="Comma 5 2 3 2" xfId="225"/>
    <cellStyle name="Comma 5 2 4" xfId="226"/>
    <cellStyle name="Comma 5 2 5" xfId="227"/>
    <cellStyle name="Comma 5 3" xfId="228"/>
    <cellStyle name="Comma 5 3 2" xfId="229"/>
    <cellStyle name="Comma 5 3 2 2" xfId="230"/>
    <cellStyle name="Comma 5 3 3" xfId="231"/>
    <cellStyle name="Comma 5 3 4" xfId="232"/>
    <cellStyle name="Comma 5 4" xfId="233"/>
    <cellStyle name="Comma 5 5" xfId="234"/>
    <cellStyle name="Comma 5 5 2" xfId="235"/>
    <cellStyle name="Comma 5 6" xfId="236"/>
    <cellStyle name="Comma 5 7" xfId="237"/>
    <cellStyle name="Comma 5 8" xfId="413"/>
    <cellStyle name="Comma 5 9" xfId="429"/>
    <cellStyle name="Comma 6" xfId="35"/>
    <cellStyle name="Comma 6 2" xfId="238"/>
    <cellStyle name="Comma 6 3" xfId="415"/>
    <cellStyle name="Comma 6 4" xfId="431"/>
    <cellStyle name="Comma 6 5" xfId="437"/>
    <cellStyle name="Comma 7" xfId="44"/>
    <cellStyle name="Comma 7 2" xfId="239"/>
    <cellStyle name="Comma 7 3" xfId="240"/>
    <cellStyle name="Comma 7 3 2" xfId="241"/>
    <cellStyle name="Comma 8" xfId="242"/>
    <cellStyle name="Comma 9" xfId="243"/>
    <cellStyle name="Comma 9 2" xfId="244"/>
    <cellStyle name="Comma0" xfId="245"/>
    <cellStyle name="Config Data" xfId="5"/>
    <cellStyle name="Currency" xfId="6" builtinId="4"/>
    <cellStyle name="Currency 2" xfId="20"/>
    <cellStyle name="Currency 2 2" xfId="246"/>
    <cellStyle name="Currency 2 3" xfId="247"/>
    <cellStyle name="Currency 2 3 2" xfId="248"/>
    <cellStyle name="Currency 2 4" xfId="249"/>
    <cellStyle name="Currency 3" xfId="7"/>
    <cellStyle name="Currency 3 2" xfId="250"/>
    <cellStyle name="Currency 4" xfId="29"/>
    <cellStyle name="Currency 4 2" xfId="251"/>
    <cellStyle name="Currency 4 3" xfId="252"/>
    <cellStyle name="Currency 4 3 2" xfId="253"/>
    <cellStyle name="Currency 5" xfId="254"/>
    <cellStyle name="Currency 5 2" xfId="255"/>
    <cellStyle name="Currency 6" xfId="256"/>
    <cellStyle name="Currency 6 2" xfId="257"/>
    <cellStyle name="Currency 7" xfId="258"/>
    <cellStyle name="Currency 8" xfId="259"/>
    <cellStyle name="Currency 9" xfId="260"/>
    <cellStyle name="Currency0" xfId="261"/>
    <cellStyle name="Date" xfId="262"/>
    <cellStyle name="date1" xfId="263"/>
    <cellStyle name="Euro" xfId="8"/>
    <cellStyle name="Explanatory Text 2" xfId="264"/>
    <cellStyle name="Explanatory Text 2 2" xfId="265"/>
    <cellStyle name="Explanatory Text 2 3" xfId="266"/>
    <cellStyle name="Fixed" xfId="267"/>
    <cellStyle name="Good 2" xfId="268"/>
    <cellStyle name="Good 2 2" xfId="269"/>
    <cellStyle name="Good 2 3" xfId="270"/>
    <cellStyle name="head1" xfId="271"/>
    <cellStyle name="Heading 1 2" xfId="272"/>
    <cellStyle name="Heading 1 2 2" xfId="273"/>
    <cellStyle name="Heading 2 2" xfId="274"/>
    <cellStyle name="Heading 2 2 2" xfId="275"/>
    <cellStyle name="Heading 2 2 3" xfId="276"/>
    <cellStyle name="Heading 2 2 4" xfId="277"/>
    <cellStyle name="Heading 3 2" xfId="278"/>
    <cellStyle name="Heading 3 2 2" xfId="279"/>
    <cellStyle name="Heading 3 2 3" xfId="280"/>
    <cellStyle name="Heading 3 2 4" xfId="281"/>
    <cellStyle name="Heading 4 2" xfId="282"/>
    <cellStyle name="Heading 4 2 2" xfId="283"/>
    <cellStyle name="Hyperlink 2" xfId="284"/>
    <cellStyle name="Input 2" xfId="285"/>
    <cellStyle name="Input 2 2" xfId="286"/>
    <cellStyle name="Input 2 3" xfId="287"/>
    <cellStyle name="Linked Cell 2" xfId="288"/>
    <cellStyle name="Millares_repenerconsomarzobis" xfId="289"/>
    <cellStyle name="Neutral 2" xfId="290"/>
    <cellStyle name="Normal" xfId="0" builtinId="0"/>
    <cellStyle name="Normal - Style1" xfId="291"/>
    <cellStyle name="Normal 10" xfId="41"/>
    <cellStyle name="Normal 11" xfId="292"/>
    <cellStyle name="Normal 12" xfId="293"/>
    <cellStyle name="Normal 13" xfId="294"/>
    <cellStyle name="Normal 14" xfId="295"/>
    <cellStyle name="Normal 15" xfId="296"/>
    <cellStyle name="Normal 16" xfId="297"/>
    <cellStyle name="Normal 17" xfId="298"/>
    <cellStyle name="Normal 18" xfId="299"/>
    <cellStyle name="Normal 19" xfId="300"/>
    <cellStyle name="Normal 19 2" xfId="301"/>
    <cellStyle name="Normal 2" xfId="23"/>
    <cellStyle name="Normal 2 2" xfId="302"/>
    <cellStyle name="Normal 2 3" xfId="303"/>
    <cellStyle name="Normal 2 3 2" xfId="304"/>
    <cellStyle name="Normal 2 3 3" xfId="305"/>
    <cellStyle name="Normal 2 4" xfId="306"/>
    <cellStyle name="Normal 2 4 2" xfId="307"/>
    <cellStyle name="Normal 2 5" xfId="308"/>
    <cellStyle name="Normal 2 6" xfId="411"/>
    <cellStyle name="Normal 2 7" xfId="427"/>
    <cellStyle name="Normal 2 8" xfId="433"/>
    <cellStyle name="Normal 20" xfId="309"/>
    <cellStyle name="Normal 20 2" xfId="310"/>
    <cellStyle name="Normal 21" xfId="311"/>
    <cellStyle name="Normal 21 2" xfId="312"/>
    <cellStyle name="Normal 22" xfId="313"/>
    <cellStyle name="Normal 22 2" xfId="314"/>
    <cellStyle name="Normal 23" xfId="315"/>
    <cellStyle name="Normal 23 2" xfId="316"/>
    <cellStyle name="Normal 24" xfId="317"/>
    <cellStyle name="Normal 24 2" xfId="318"/>
    <cellStyle name="Normal 25" xfId="319"/>
    <cellStyle name="Normal 25 2" xfId="320"/>
    <cellStyle name="Normal 26" xfId="321"/>
    <cellStyle name="Normal 26 2" xfId="322"/>
    <cellStyle name="Normal 27" xfId="323"/>
    <cellStyle name="Normal 27 2" xfId="324"/>
    <cellStyle name="Normal 28" xfId="325"/>
    <cellStyle name="Normal 28 2" xfId="326"/>
    <cellStyle name="Normal 29" xfId="327"/>
    <cellStyle name="Normal 29 2" xfId="328"/>
    <cellStyle name="Normal 3" xfId="34"/>
    <cellStyle name="Normal 3 2" xfId="329"/>
    <cellStyle name="Normal 3 2 2" xfId="330"/>
    <cellStyle name="Normal 3 2 2 2" xfId="331"/>
    <cellStyle name="Normal 3 2 3" xfId="332"/>
    <cellStyle name="Normal 3 3" xfId="333"/>
    <cellStyle name="Normal 3 3 2" xfId="334"/>
    <cellStyle name="Normal 3 4" xfId="335"/>
    <cellStyle name="Normal 3 5" xfId="336"/>
    <cellStyle name="Normal 3 6" xfId="337"/>
    <cellStyle name="Normal 3 7" xfId="414"/>
    <cellStyle name="Normal 3 8" xfId="430"/>
    <cellStyle name="Normal 3 9" xfId="436"/>
    <cellStyle name="Normal 3_UPS April  2013 TC10-Operations" xfId="338"/>
    <cellStyle name="Normal 30" xfId="339"/>
    <cellStyle name="Normal 31" xfId="340"/>
    <cellStyle name="Normal 32" xfId="341"/>
    <cellStyle name="Normal 33" xfId="342"/>
    <cellStyle name="Normal 34" xfId="409"/>
    <cellStyle name="Normal 35" xfId="410"/>
    <cellStyle name="Normal 36" xfId="416"/>
    <cellStyle name="Normal 37" xfId="418"/>
    <cellStyle name="Normal 38" xfId="420"/>
    <cellStyle name="Normal 39" xfId="423"/>
    <cellStyle name="Normal 4" xfId="39"/>
    <cellStyle name="Normal 4 2" xfId="343"/>
    <cellStyle name="Normal 40" xfId="31"/>
    <cellStyle name="Normal 41" xfId="424"/>
    <cellStyle name="Normal 42" xfId="426"/>
    <cellStyle name="Normal 43" xfId="425"/>
    <cellStyle name="Normal 44" xfId="432"/>
    <cellStyle name="Normal 5" xfId="42"/>
    <cellStyle name="Normal 5 2" xfId="344"/>
    <cellStyle name="Normal 5 3" xfId="345"/>
    <cellStyle name="Normal 6" xfId="346"/>
    <cellStyle name="Normal 68" xfId="40"/>
    <cellStyle name="Normal 7" xfId="347"/>
    <cellStyle name="Normal 8" xfId="348"/>
    <cellStyle name="Normal 9" xfId="349"/>
    <cellStyle name="Normal$" xfId="350"/>
    <cellStyle name="Normal_FN1 Ratebase Draft SPP template (6-11-04) v2" xfId="9"/>
    <cellStyle name="Normal1" xfId="351"/>
    <cellStyle name="Normal9" xfId="352"/>
    <cellStyle name="Note 2" xfId="353"/>
    <cellStyle name="Note 2 2" xfId="354"/>
    <cellStyle name="Note 2 2 2" xfId="355"/>
    <cellStyle name="Note 2 2 3" xfId="356"/>
    <cellStyle name="Note 2 2 4" xfId="357"/>
    <cellStyle name="Note 2 3" xfId="358"/>
    <cellStyle name="Note 2 4" xfId="359"/>
    <cellStyle name="Note 3" xfId="360"/>
    <cellStyle name="Note 4" xfId="361"/>
    <cellStyle name="Output 2" xfId="362"/>
    <cellStyle name="Output 2 2" xfId="363"/>
    <cellStyle name="Output 2 3" xfId="364"/>
    <cellStyle name="Output 2 4" xfId="365"/>
    <cellStyle name="Percent" xfId="10" builtinId="5"/>
    <cellStyle name="Percent 2" xfId="32"/>
    <cellStyle name="Percent 2 2" xfId="366"/>
    <cellStyle name="Percent 2 2 2" xfId="422"/>
    <cellStyle name="Percent 2 3" xfId="412"/>
    <cellStyle name="Percent 2 4" xfId="428"/>
    <cellStyle name="Percent 2 5" xfId="434"/>
    <cellStyle name="Percent 3" xfId="367"/>
    <cellStyle name="Percent 3 2" xfId="368"/>
    <cellStyle name="Percent 4" xfId="11"/>
    <cellStyle name="Percent 4 2" xfId="369"/>
    <cellStyle name="Percent 5" xfId="370"/>
    <cellStyle name="Percent 5 2" xfId="371"/>
    <cellStyle name="Percent 5 2 2" xfId="372"/>
    <cellStyle name="Percent 5 3" xfId="373"/>
    <cellStyle name="Percent 6" xfId="374"/>
    <cellStyle name="Percent 6 2" xfId="375"/>
    <cellStyle name="Percent 6 3" xfId="376"/>
    <cellStyle name="Percent 6 4" xfId="377"/>
    <cellStyle name="Percent 7" xfId="378"/>
    <cellStyle name="PSChar" xfId="12"/>
    <cellStyle name="PSDate" xfId="13"/>
    <cellStyle name="PSDec" xfId="14"/>
    <cellStyle name="PSHeading" xfId="15"/>
    <cellStyle name="PSInt" xfId="16"/>
    <cellStyle name="PSSpacer" xfId="17"/>
    <cellStyle name="QUESTION" xfId="379"/>
    <cellStyle name="SAPBEXaggData" xfId="380"/>
    <cellStyle name="SAPBEXaggItem" xfId="381"/>
    <cellStyle name="SAPBEXaggItemX" xfId="382"/>
    <cellStyle name="SAPBEXchaText" xfId="383"/>
    <cellStyle name="SAPBEXchaText 2" xfId="384"/>
    <cellStyle name="SAPBEXchaText 2 2" xfId="385"/>
    <cellStyle name="SAPBEXchaText 3" xfId="386"/>
    <cellStyle name="SAPBEXHLevel2 11 2" xfId="387"/>
    <cellStyle name="SAPBEXHLevel2 12 2" xfId="388"/>
    <cellStyle name="SAPBEXstdData" xfId="389"/>
    <cellStyle name="SAPBEXstdItem" xfId="390"/>
    <cellStyle name="SAPBEXstdItem 2" xfId="391"/>
    <cellStyle name="SAPBEXstdItem 2 2" xfId="392"/>
    <cellStyle name="SAPBEXstdItem 3" xfId="393"/>
    <cellStyle name="SAPBEXstdItemX" xfId="394"/>
    <cellStyle name="SAPBEXstdItemX 2" xfId="395"/>
    <cellStyle name="SAPBEXstdItemX 2 2" xfId="396"/>
    <cellStyle name="SAPBEXstdItemX 3" xfId="397"/>
    <cellStyle name="SECTION" xfId="18"/>
    <cellStyle name="Style 1" xfId="398"/>
    <cellStyle name="System Defined" xfId="19"/>
    <cellStyle name="TemplateStyle" xfId="399"/>
    <cellStyle name="Title 2" xfId="400"/>
    <cellStyle name="Title 2 2" xfId="401"/>
    <cellStyle name="Total 2" xfId="402"/>
    <cellStyle name="Total 2 2" xfId="403"/>
    <cellStyle name="Total 2 3" xfId="404"/>
    <cellStyle name="Total 2 4" xfId="405"/>
    <cellStyle name="Warning Text 2" xfId="406"/>
    <cellStyle name="Warning Text 2 2" xfId="407"/>
    <cellStyle name="Warning Text 2 3" xfId="408"/>
  </cellStyles>
  <dxfs count="2">
    <dxf>
      <fill>
        <patternFill>
          <bgColor indexed="13"/>
        </patternFill>
      </fill>
    </dxf>
    <dxf>
      <fill>
        <patternFill>
          <bgColor indexed="13"/>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externalLink" Target="externalLinks/externalLink27.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externalLink" Target="externalLinks/externalLink30.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41" Type="http://schemas.openxmlformats.org/officeDocument/2006/relationships/externalLink" Target="externalLinks/externalLink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4" Type="http://schemas.openxmlformats.org/officeDocument/2006/relationships/externalLink" Target="externalLinks/externalLink3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externalLink" Target="externalLinks/externalLink31.xml"/><Relationship Id="rId48"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52</xdr:col>
      <xdr:colOff>3756</xdr:colOff>
      <xdr:row>79</xdr:row>
      <xdr:rowOff>111125</xdr:rowOff>
    </xdr:from>
    <xdr:to>
      <xdr:col>52</xdr:col>
      <xdr:colOff>3756</xdr:colOff>
      <xdr:row>80</xdr:row>
      <xdr:rowOff>0</xdr:rowOff>
    </xdr:to>
    <xdr:sp macro="" textlink="">
      <xdr:nvSpPr>
        <xdr:cNvPr id="34" name="WordArt 5"/>
        <xdr:cNvSpPr>
          <a:spLocks noChangeArrowheads="1" noChangeShapeType="1" noTextEdit="1"/>
        </xdr:cNvSpPr>
      </xdr:nvSpPr>
      <xdr:spPr bwMode="auto">
        <a:xfrm>
          <a:off x="34116863" y="5213804"/>
          <a:ext cx="0" cy="1347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53</xdr:col>
      <xdr:colOff>3756</xdr:colOff>
      <xdr:row>45</xdr:row>
      <xdr:rowOff>123825</xdr:rowOff>
    </xdr:from>
    <xdr:to>
      <xdr:col>53</xdr:col>
      <xdr:colOff>3756</xdr:colOff>
      <xdr:row>78</xdr:row>
      <xdr:rowOff>98623</xdr:rowOff>
    </xdr:to>
    <xdr:sp macro="" textlink="">
      <xdr:nvSpPr>
        <xdr:cNvPr id="35" name="WordArt 6"/>
        <xdr:cNvSpPr>
          <a:spLocks noChangeArrowheads="1" noChangeShapeType="1" noTextEdit="1"/>
        </xdr:cNvSpPr>
      </xdr:nvSpPr>
      <xdr:spPr bwMode="auto">
        <a:xfrm>
          <a:off x="34116863" y="4899932"/>
          <a:ext cx="0" cy="138084"/>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51</xdr:col>
      <xdr:colOff>1012243</xdr:colOff>
      <xdr:row>79</xdr:row>
      <xdr:rowOff>111125</xdr:rowOff>
    </xdr:from>
    <xdr:to>
      <xdr:col>51</xdr:col>
      <xdr:colOff>1012243</xdr:colOff>
      <xdr:row>80</xdr:row>
      <xdr:rowOff>0</xdr:rowOff>
    </xdr:to>
    <xdr:sp macro="" textlink="">
      <xdr:nvSpPr>
        <xdr:cNvPr id="36" name="WordArt 5"/>
        <xdr:cNvSpPr>
          <a:spLocks noChangeArrowheads="1" noChangeShapeType="1" noTextEdit="1"/>
        </xdr:cNvSpPr>
      </xdr:nvSpPr>
      <xdr:spPr bwMode="auto">
        <a:xfrm>
          <a:off x="33778243" y="5213804"/>
          <a:ext cx="0" cy="1347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52</xdr:col>
      <xdr:colOff>1012243</xdr:colOff>
      <xdr:row>45</xdr:row>
      <xdr:rowOff>123825</xdr:rowOff>
    </xdr:from>
    <xdr:to>
      <xdr:col>52</xdr:col>
      <xdr:colOff>1012243</xdr:colOff>
      <xdr:row>78</xdr:row>
      <xdr:rowOff>98623</xdr:rowOff>
    </xdr:to>
    <xdr:sp macro="" textlink="">
      <xdr:nvSpPr>
        <xdr:cNvPr id="37" name="WordArt 6"/>
        <xdr:cNvSpPr>
          <a:spLocks noChangeArrowheads="1" noChangeShapeType="1" noTextEdit="1"/>
        </xdr:cNvSpPr>
      </xdr:nvSpPr>
      <xdr:spPr bwMode="auto">
        <a:xfrm>
          <a:off x="33778243" y="4899932"/>
          <a:ext cx="0" cy="138084"/>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51</xdr:col>
      <xdr:colOff>1012243</xdr:colOff>
      <xdr:row>79</xdr:row>
      <xdr:rowOff>111125</xdr:rowOff>
    </xdr:from>
    <xdr:to>
      <xdr:col>51</xdr:col>
      <xdr:colOff>1012243</xdr:colOff>
      <xdr:row>80</xdr:row>
      <xdr:rowOff>0</xdr:rowOff>
    </xdr:to>
    <xdr:sp macro="" textlink="">
      <xdr:nvSpPr>
        <xdr:cNvPr id="38" name="WordArt 5"/>
        <xdr:cNvSpPr>
          <a:spLocks noChangeArrowheads="1" noChangeShapeType="1" noTextEdit="1"/>
        </xdr:cNvSpPr>
      </xdr:nvSpPr>
      <xdr:spPr bwMode="auto">
        <a:xfrm>
          <a:off x="33778243" y="5213804"/>
          <a:ext cx="0" cy="1347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52</xdr:col>
      <xdr:colOff>1012243</xdr:colOff>
      <xdr:row>45</xdr:row>
      <xdr:rowOff>123825</xdr:rowOff>
    </xdr:from>
    <xdr:to>
      <xdr:col>52</xdr:col>
      <xdr:colOff>1012243</xdr:colOff>
      <xdr:row>78</xdr:row>
      <xdr:rowOff>98623</xdr:rowOff>
    </xdr:to>
    <xdr:sp macro="" textlink="">
      <xdr:nvSpPr>
        <xdr:cNvPr id="39" name="WordArt 6"/>
        <xdr:cNvSpPr>
          <a:spLocks noChangeArrowheads="1" noChangeShapeType="1" noTextEdit="1"/>
        </xdr:cNvSpPr>
      </xdr:nvSpPr>
      <xdr:spPr bwMode="auto">
        <a:xfrm>
          <a:off x="33778243" y="4899932"/>
          <a:ext cx="0" cy="138084"/>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53</xdr:col>
      <xdr:colOff>3756</xdr:colOff>
      <xdr:row>45</xdr:row>
      <xdr:rowOff>109246</xdr:rowOff>
    </xdr:from>
    <xdr:to>
      <xdr:col>53</xdr:col>
      <xdr:colOff>3756</xdr:colOff>
      <xdr:row>78</xdr:row>
      <xdr:rowOff>90857</xdr:rowOff>
    </xdr:to>
    <xdr:sp macro="" textlink="">
      <xdr:nvSpPr>
        <xdr:cNvPr id="40" name="WordArt 5"/>
        <xdr:cNvSpPr>
          <a:spLocks noChangeArrowheads="1" noChangeShapeType="1" noTextEdit="1"/>
        </xdr:cNvSpPr>
      </xdr:nvSpPr>
      <xdr:spPr bwMode="auto">
        <a:xfrm>
          <a:off x="34116863" y="4885353"/>
          <a:ext cx="0" cy="1448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62</xdr:col>
      <xdr:colOff>3756</xdr:colOff>
      <xdr:row>43</xdr:row>
      <xdr:rowOff>121947</xdr:rowOff>
    </xdr:from>
    <xdr:to>
      <xdr:col>62</xdr:col>
      <xdr:colOff>3756</xdr:colOff>
      <xdr:row>44</xdr:row>
      <xdr:rowOff>96744</xdr:rowOff>
    </xdr:to>
    <xdr:sp macro="" textlink="">
      <xdr:nvSpPr>
        <xdr:cNvPr id="41" name="WordArt 6"/>
        <xdr:cNvSpPr>
          <a:spLocks noChangeArrowheads="1" noChangeShapeType="1" noTextEdit="1"/>
        </xdr:cNvSpPr>
      </xdr:nvSpPr>
      <xdr:spPr bwMode="auto">
        <a:xfrm>
          <a:off x="34116863" y="4571483"/>
          <a:ext cx="0" cy="13808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52</xdr:col>
      <xdr:colOff>1012243</xdr:colOff>
      <xdr:row>45</xdr:row>
      <xdr:rowOff>109246</xdr:rowOff>
    </xdr:from>
    <xdr:to>
      <xdr:col>52</xdr:col>
      <xdr:colOff>1012243</xdr:colOff>
      <xdr:row>78</xdr:row>
      <xdr:rowOff>90857</xdr:rowOff>
    </xdr:to>
    <xdr:sp macro="" textlink="">
      <xdr:nvSpPr>
        <xdr:cNvPr id="42" name="WordArt 5"/>
        <xdr:cNvSpPr>
          <a:spLocks noChangeArrowheads="1" noChangeShapeType="1" noTextEdit="1"/>
        </xdr:cNvSpPr>
      </xdr:nvSpPr>
      <xdr:spPr bwMode="auto">
        <a:xfrm>
          <a:off x="33778243" y="4885353"/>
          <a:ext cx="0" cy="1448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61</xdr:col>
      <xdr:colOff>1012243</xdr:colOff>
      <xdr:row>43</xdr:row>
      <xdr:rowOff>121947</xdr:rowOff>
    </xdr:from>
    <xdr:to>
      <xdr:col>61</xdr:col>
      <xdr:colOff>1012243</xdr:colOff>
      <xdr:row>44</xdr:row>
      <xdr:rowOff>96744</xdr:rowOff>
    </xdr:to>
    <xdr:sp macro="" textlink="">
      <xdr:nvSpPr>
        <xdr:cNvPr id="43" name="WordArt 6"/>
        <xdr:cNvSpPr>
          <a:spLocks noChangeArrowheads="1" noChangeShapeType="1" noTextEdit="1"/>
        </xdr:cNvSpPr>
      </xdr:nvSpPr>
      <xdr:spPr bwMode="auto">
        <a:xfrm>
          <a:off x="33778243" y="4571483"/>
          <a:ext cx="0" cy="13808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52</xdr:col>
      <xdr:colOff>1012243</xdr:colOff>
      <xdr:row>45</xdr:row>
      <xdr:rowOff>109246</xdr:rowOff>
    </xdr:from>
    <xdr:to>
      <xdr:col>52</xdr:col>
      <xdr:colOff>1012243</xdr:colOff>
      <xdr:row>78</xdr:row>
      <xdr:rowOff>90857</xdr:rowOff>
    </xdr:to>
    <xdr:sp macro="" textlink="">
      <xdr:nvSpPr>
        <xdr:cNvPr id="44" name="WordArt 5"/>
        <xdr:cNvSpPr>
          <a:spLocks noChangeArrowheads="1" noChangeShapeType="1" noTextEdit="1"/>
        </xdr:cNvSpPr>
      </xdr:nvSpPr>
      <xdr:spPr bwMode="auto">
        <a:xfrm>
          <a:off x="33778243" y="4885353"/>
          <a:ext cx="0" cy="1448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61</xdr:col>
      <xdr:colOff>1012243</xdr:colOff>
      <xdr:row>43</xdr:row>
      <xdr:rowOff>121947</xdr:rowOff>
    </xdr:from>
    <xdr:to>
      <xdr:col>61</xdr:col>
      <xdr:colOff>1012243</xdr:colOff>
      <xdr:row>44</xdr:row>
      <xdr:rowOff>96744</xdr:rowOff>
    </xdr:to>
    <xdr:sp macro="" textlink="">
      <xdr:nvSpPr>
        <xdr:cNvPr id="45" name="WordArt 6"/>
        <xdr:cNvSpPr>
          <a:spLocks noChangeArrowheads="1" noChangeShapeType="1" noTextEdit="1"/>
        </xdr:cNvSpPr>
      </xdr:nvSpPr>
      <xdr:spPr bwMode="auto">
        <a:xfrm>
          <a:off x="33778243" y="4571483"/>
          <a:ext cx="0" cy="13808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53</xdr:col>
      <xdr:colOff>3756</xdr:colOff>
      <xdr:row>78</xdr:row>
      <xdr:rowOff>110186</xdr:rowOff>
    </xdr:from>
    <xdr:to>
      <xdr:col>53</xdr:col>
      <xdr:colOff>3756</xdr:colOff>
      <xdr:row>79</xdr:row>
      <xdr:rowOff>91796</xdr:rowOff>
    </xdr:to>
    <xdr:sp macro="" textlink="">
      <xdr:nvSpPr>
        <xdr:cNvPr id="46" name="WordArt 5"/>
        <xdr:cNvSpPr>
          <a:spLocks noChangeArrowheads="1" noChangeShapeType="1" noTextEdit="1"/>
        </xdr:cNvSpPr>
      </xdr:nvSpPr>
      <xdr:spPr bwMode="auto">
        <a:xfrm>
          <a:off x="34116863" y="5049579"/>
          <a:ext cx="0" cy="144896"/>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67</xdr:col>
      <xdr:colOff>3756</xdr:colOff>
      <xdr:row>44</xdr:row>
      <xdr:rowOff>122886</xdr:rowOff>
    </xdr:from>
    <xdr:to>
      <xdr:col>67</xdr:col>
      <xdr:colOff>3756</xdr:colOff>
      <xdr:row>45</xdr:row>
      <xdr:rowOff>97683</xdr:rowOff>
    </xdr:to>
    <xdr:sp macro="" textlink="">
      <xdr:nvSpPr>
        <xdr:cNvPr id="47" name="WordArt 6"/>
        <xdr:cNvSpPr>
          <a:spLocks noChangeArrowheads="1" noChangeShapeType="1" noTextEdit="1"/>
        </xdr:cNvSpPr>
      </xdr:nvSpPr>
      <xdr:spPr bwMode="auto">
        <a:xfrm>
          <a:off x="34116863" y="4735707"/>
          <a:ext cx="0" cy="138083"/>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52</xdr:col>
      <xdr:colOff>1012243</xdr:colOff>
      <xdr:row>78</xdr:row>
      <xdr:rowOff>110186</xdr:rowOff>
    </xdr:from>
    <xdr:to>
      <xdr:col>52</xdr:col>
      <xdr:colOff>1012243</xdr:colOff>
      <xdr:row>79</xdr:row>
      <xdr:rowOff>91796</xdr:rowOff>
    </xdr:to>
    <xdr:sp macro="" textlink="">
      <xdr:nvSpPr>
        <xdr:cNvPr id="48" name="WordArt 5"/>
        <xdr:cNvSpPr>
          <a:spLocks noChangeArrowheads="1" noChangeShapeType="1" noTextEdit="1"/>
        </xdr:cNvSpPr>
      </xdr:nvSpPr>
      <xdr:spPr bwMode="auto">
        <a:xfrm>
          <a:off x="33778243" y="5049579"/>
          <a:ext cx="0" cy="144896"/>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52</xdr:col>
      <xdr:colOff>1012243</xdr:colOff>
      <xdr:row>78</xdr:row>
      <xdr:rowOff>110186</xdr:rowOff>
    </xdr:from>
    <xdr:to>
      <xdr:col>52</xdr:col>
      <xdr:colOff>1012243</xdr:colOff>
      <xdr:row>79</xdr:row>
      <xdr:rowOff>91796</xdr:rowOff>
    </xdr:to>
    <xdr:sp macro="" textlink="">
      <xdr:nvSpPr>
        <xdr:cNvPr id="49" name="WordArt 5"/>
        <xdr:cNvSpPr>
          <a:spLocks noChangeArrowheads="1" noChangeShapeType="1" noTextEdit="1"/>
        </xdr:cNvSpPr>
      </xdr:nvSpPr>
      <xdr:spPr bwMode="auto">
        <a:xfrm>
          <a:off x="33778243" y="5049579"/>
          <a:ext cx="0" cy="144896"/>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53</xdr:col>
      <xdr:colOff>3756</xdr:colOff>
      <xdr:row>79</xdr:row>
      <xdr:rowOff>111125</xdr:rowOff>
    </xdr:from>
    <xdr:to>
      <xdr:col>53</xdr:col>
      <xdr:colOff>3756</xdr:colOff>
      <xdr:row>80</xdr:row>
      <xdr:rowOff>0</xdr:rowOff>
    </xdr:to>
    <xdr:sp macro="" textlink="">
      <xdr:nvSpPr>
        <xdr:cNvPr id="50" name="WordArt 5"/>
        <xdr:cNvSpPr>
          <a:spLocks noChangeArrowheads="1" noChangeShapeType="1" noTextEdit="1"/>
        </xdr:cNvSpPr>
      </xdr:nvSpPr>
      <xdr:spPr bwMode="auto">
        <a:xfrm>
          <a:off x="35273470" y="5213804"/>
          <a:ext cx="0" cy="1347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54</xdr:col>
      <xdr:colOff>3756</xdr:colOff>
      <xdr:row>45</xdr:row>
      <xdr:rowOff>123825</xdr:rowOff>
    </xdr:from>
    <xdr:to>
      <xdr:col>54</xdr:col>
      <xdr:colOff>3756</xdr:colOff>
      <xdr:row>78</xdr:row>
      <xdr:rowOff>98623</xdr:rowOff>
    </xdr:to>
    <xdr:sp macro="" textlink="">
      <xdr:nvSpPr>
        <xdr:cNvPr id="51" name="WordArt 6"/>
        <xdr:cNvSpPr>
          <a:spLocks noChangeArrowheads="1" noChangeShapeType="1" noTextEdit="1"/>
        </xdr:cNvSpPr>
      </xdr:nvSpPr>
      <xdr:spPr bwMode="auto">
        <a:xfrm>
          <a:off x="35273470" y="4899932"/>
          <a:ext cx="0" cy="138084"/>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52</xdr:col>
      <xdr:colOff>1012243</xdr:colOff>
      <xdr:row>79</xdr:row>
      <xdr:rowOff>111125</xdr:rowOff>
    </xdr:from>
    <xdr:to>
      <xdr:col>52</xdr:col>
      <xdr:colOff>1012243</xdr:colOff>
      <xdr:row>80</xdr:row>
      <xdr:rowOff>0</xdr:rowOff>
    </xdr:to>
    <xdr:sp macro="" textlink="">
      <xdr:nvSpPr>
        <xdr:cNvPr id="52" name="WordArt 5"/>
        <xdr:cNvSpPr>
          <a:spLocks noChangeArrowheads="1" noChangeShapeType="1" noTextEdit="1"/>
        </xdr:cNvSpPr>
      </xdr:nvSpPr>
      <xdr:spPr bwMode="auto">
        <a:xfrm>
          <a:off x="35125350" y="5213804"/>
          <a:ext cx="0" cy="1347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53</xdr:col>
      <xdr:colOff>1012243</xdr:colOff>
      <xdr:row>45</xdr:row>
      <xdr:rowOff>123825</xdr:rowOff>
    </xdr:from>
    <xdr:to>
      <xdr:col>53</xdr:col>
      <xdr:colOff>1012243</xdr:colOff>
      <xdr:row>78</xdr:row>
      <xdr:rowOff>98623</xdr:rowOff>
    </xdr:to>
    <xdr:sp macro="" textlink="">
      <xdr:nvSpPr>
        <xdr:cNvPr id="53" name="WordArt 6"/>
        <xdr:cNvSpPr>
          <a:spLocks noChangeArrowheads="1" noChangeShapeType="1" noTextEdit="1"/>
        </xdr:cNvSpPr>
      </xdr:nvSpPr>
      <xdr:spPr bwMode="auto">
        <a:xfrm>
          <a:off x="35125350" y="4899932"/>
          <a:ext cx="0" cy="138084"/>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52</xdr:col>
      <xdr:colOff>1012243</xdr:colOff>
      <xdr:row>79</xdr:row>
      <xdr:rowOff>111125</xdr:rowOff>
    </xdr:from>
    <xdr:to>
      <xdr:col>52</xdr:col>
      <xdr:colOff>1012243</xdr:colOff>
      <xdr:row>80</xdr:row>
      <xdr:rowOff>0</xdr:rowOff>
    </xdr:to>
    <xdr:sp macro="" textlink="">
      <xdr:nvSpPr>
        <xdr:cNvPr id="54" name="WordArt 5"/>
        <xdr:cNvSpPr>
          <a:spLocks noChangeArrowheads="1" noChangeShapeType="1" noTextEdit="1"/>
        </xdr:cNvSpPr>
      </xdr:nvSpPr>
      <xdr:spPr bwMode="auto">
        <a:xfrm>
          <a:off x="35125350" y="5213804"/>
          <a:ext cx="0" cy="1347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53</xdr:col>
      <xdr:colOff>1012243</xdr:colOff>
      <xdr:row>45</xdr:row>
      <xdr:rowOff>123825</xdr:rowOff>
    </xdr:from>
    <xdr:to>
      <xdr:col>53</xdr:col>
      <xdr:colOff>1012243</xdr:colOff>
      <xdr:row>78</xdr:row>
      <xdr:rowOff>98623</xdr:rowOff>
    </xdr:to>
    <xdr:sp macro="" textlink="">
      <xdr:nvSpPr>
        <xdr:cNvPr id="55" name="WordArt 6"/>
        <xdr:cNvSpPr>
          <a:spLocks noChangeArrowheads="1" noChangeShapeType="1" noTextEdit="1"/>
        </xdr:cNvSpPr>
      </xdr:nvSpPr>
      <xdr:spPr bwMode="auto">
        <a:xfrm>
          <a:off x="35125350" y="4899932"/>
          <a:ext cx="0" cy="138084"/>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54</xdr:col>
      <xdr:colOff>3756</xdr:colOff>
      <xdr:row>45</xdr:row>
      <xdr:rowOff>109246</xdr:rowOff>
    </xdr:from>
    <xdr:to>
      <xdr:col>54</xdr:col>
      <xdr:colOff>3756</xdr:colOff>
      <xdr:row>78</xdr:row>
      <xdr:rowOff>90857</xdr:rowOff>
    </xdr:to>
    <xdr:sp macro="" textlink="">
      <xdr:nvSpPr>
        <xdr:cNvPr id="56" name="WordArt 5"/>
        <xdr:cNvSpPr>
          <a:spLocks noChangeArrowheads="1" noChangeShapeType="1" noTextEdit="1"/>
        </xdr:cNvSpPr>
      </xdr:nvSpPr>
      <xdr:spPr bwMode="auto">
        <a:xfrm>
          <a:off x="35273470" y="4885353"/>
          <a:ext cx="0" cy="1448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63</xdr:col>
      <xdr:colOff>3756</xdr:colOff>
      <xdr:row>43</xdr:row>
      <xdr:rowOff>121947</xdr:rowOff>
    </xdr:from>
    <xdr:to>
      <xdr:col>63</xdr:col>
      <xdr:colOff>3756</xdr:colOff>
      <xdr:row>44</xdr:row>
      <xdr:rowOff>96744</xdr:rowOff>
    </xdr:to>
    <xdr:sp macro="" textlink="">
      <xdr:nvSpPr>
        <xdr:cNvPr id="57" name="WordArt 6"/>
        <xdr:cNvSpPr>
          <a:spLocks noChangeArrowheads="1" noChangeShapeType="1" noTextEdit="1"/>
        </xdr:cNvSpPr>
      </xdr:nvSpPr>
      <xdr:spPr bwMode="auto">
        <a:xfrm>
          <a:off x="35273470" y="4571483"/>
          <a:ext cx="0" cy="13808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53</xdr:col>
      <xdr:colOff>1012243</xdr:colOff>
      <xdr:row>45</xdr:row>
      <xdr:rowOff>109246</xdr:rowOff>
    </xdr:from>
    <xdr:to>
      <xdr:col>53</xdr:col>
      <xdr:colOff>1012243</xdr:colOff>
      <xdr:row>78</xdr:row>
      <xdr:rowOff>90857</xdr:rowOff>
    </xdr:to>
    <xdr:sp macro="" textlink="">
      <xdr:nvSpPr>
        <xdr:cNvPr id="58" name="WordArt 5"/>
        <xdr:cNvSpPr>
          <a:spLocks noChangeArrowheads="1" noChangeShapeType="1" noTextEdit="1"/>
        </xdr:cNvSpPr>
      </xdr:nvSpPr>
      <xdr:spPr bwMode="auto">
        <a:xfrm>
          <a:off x="35125350" y="4885353"/>
          <a:ext cx="0" cy="1448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62</xdr:col>
      <xdr:colOff>1012243</xdr:colOff>
      <xdr:row>43</xdr:row>
      <xdr:rowOff>121947</xdr:rowOff>
    </xdr:from>
    <xdr:to>
      <xdr:col>62</xdr:col>
      <xdr:colOff>1012243</xdr:colOff>
      <xdr:row>44</xdr:row>
      <xdr:rowOff>96744</xdr:rowOff>
    </xdr:to>
    <xdr:sp macro="" textlink="">
      <xdr:nvSpPr>
        <xdr:cNvPr id="59" name="WordArt 6"/>
        <xdr:cNvSpPr>
          <a:spLocks noChangeArrowheads="1" noChangeShapeType="1" noTextEdit="1"/>
        </xdr:cNvSpPr>
      </xdr:nvSpPr>
      <xdr:spPr bwMode="auto">
        <a:xfrm>
          <a:off x="35125350" y="4571483"/>
          <a:ext cx="0" cy="13808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53</xdr:col>
      <xdr:colOff>1012243</xdr:colOff>
      <xdr:row>45</xdr:row>
      <xdr:rowOff>109246</xdr:rowOff>
    </xdr:from>
    <xdr:to>
      <xdr:col>53</xdr:col>
      <xdr:colOff>1012243</xdr:colOff>
      <xdr:row>78</xdr:row>
      <xdr:rowOff>90857</xdr:rowOff>
    </xdr:to>
    <xdr:sp macro="" textlink="">
      <xdr:nvSpPr>
        <xdr:cNvPr id="60" name="WordArt 5"/>
        <xdr:cNvSpPr>
          <a:spLocks noChangeArrowheads="1" noChangeShapeType="1" noTextEdit="1"/>
        </xdr:cNvSpPr>
      </xdr:nvSpPr>
      <xdr:spPr bwMode="auto">
        <a:xfrm>
          <a:off x="35125350" y="4885353"/>
          <a:ext cx="0" cy="1448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62</xdr:col>
      <xdr:colOff>1012243</xdr:colOff>
      <xdr:row>43</xdr:row>
      <xdr:rowOff>121947</xdr:rowOff>
    </xdr:from>
    <xdr:to>
      <xdr:col>62</xdr:col>
      <xdr:colOff>1012243</xdr:colOff>
      <xdr:row>44</xdr:row>
      <xdr:rowOff>96744</xdr:rowOff>
    </xdr:to>
    <xdr:sp macro="" textlink="">
      <xdr:nvSpPr>
        <xdr:cNvPr id="61" name="WordArt 6"/>
        <xdr:cNvSpPr>
          <a:spLocks noChangeArrowheads="1" noChangeShapeType="1" noTextEdit="1"/>
        </xdr:cNvSpPr>
      </xdr:nvSpPr>
      <xdr:spPr bwMode="auto">
        <a:xfrm>
          <a:off x="35125350" y="4571483"/>
          <a:ext cx="0" cy="13808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54</xdr:col>
      <xdr:colOff>3756</xdr:colOff>
      <xdr:row>78</xdr:row>
      <xdr:rowOff>110186</xdr:rowOff>
    </xdr:from>
    <xdr:to>
      <xdr:col>54</xdr:col>
      <xdr:colOff>3756</xdr:colOff>
      <xdr:row>79</xdr:row>
      <xdr:rowOff>91796</xdr:rowOff>
    </xdr:to>
    <xdr:sp macro="" textlink="">
      <xdr:nvSpPr>
        <xdr:cNvPr id="62" name="WordArt 5"/>
        <xdr:cNvSpPr>
          <a:spLocks noChangeArrowheads="1" noChangeShapeType="1" noTextEdit="1"/>
        </xdr:cNvSpPr>
      </xdr:nvSpPr>
      <xdr:spPr bwMode="auto">
        <a:xfrm>
          <a:off x="35273470" y="5049579"/>
          <a:ext cx="0" cy="144896"/>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68</xdr:col>
      <xdr:colOff>3756</xdr:colOff>
      <xdr:row>44</xdr:row>
      <xdr:rowOff>122886</xdr:rowOff>
    </xdr:from>
    <xdr:to>
      <xdr:col>68</xdr:col>
      <xdr:colOff>3756</xdr:colOff>
      <xdr:row>45</xdr:row>
      <xdr:rowOff>97683</xdr:rowOff>
    </xdr:to>
    <xdr:sp macro="" textlink="">
      <xdr:nvSpPr>
        <xdr:cNvPr id="63" name="WordArt 6"/>
        <xdr:cNvSpPr>
          <a:spLocks noChangeArrowheads="1" noChangeShapeType="1" noTextEdit="1"/>
        </xdr:cNvSpPr>
      </xdr:nvSpPr>
      <xdr:spPr bwMode="auto">
        <a:xfrm>
          <a:off x="35273470" y="4735707"/>
          <a:ext cx="0" cy="138083"/>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53</xdr:col>
      <xdr:colOff>1012243</xdr:colOff>
      <xdr:row>78</xdr:row>
      <xdr:rowOff>110186</xdr:rowOff>
    </xdr:from>
    <xdr:to>
      <xdr:col>53</xdr:col>
      <xdr:colOff>1012243</xdr:colOff>
      <xdr:row>79</xdr:row>
      <xdr:rowOff>91796</xdr:rowOff>
    </xdr:to>
    <xdr:sp macro="" textlink="">
      <xdr:nvSpPr>
        <xdr:cNvPr id="64" name="WordArt 5"/>
        <xdr:cNvSpPr>
          <a:spLocks noChangeArrowheads="1" noChangeShapeType="1" noTextEdit="1"/>
        </xdr:cNvSpPr>
      </xdr:nvSpPr>
      <xdr:spPr bwMode="auto">
        <a:xfrm>
          <a:off x="35125350" y="5049579"/>
          <a:ext cx="0" cy="144896"/>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53</xdr:col>
      <xdr:colOff>1012243</xdr:colOff>
      <xdr:row>78</xdr:row>
      <xdr:rowOff>110186</xdr:rowOff>
    </xdr:from>
    <xdr:to>
      <xdr:col>53</xdr:col>
      <xdr:colOff>1012243</xdr:colOff>
      <xdr:row>79</xdr:row>
      <xdr:rowOff>91796</xdr:rowOff>
    </xdr:to>
    <xdr:sp macro="" textlink="">
      <xdr:nvSpPr>
        <xdr:cNvPr id="65" name="WordArt 5"/>
        <xdr:cNvSpPr>
          <a:spLocks noChangeArrowheads="1" noChangeShapeType="1" noTextEdit="1"/>
        </xdr:cNvSpPr>
      </xdr:nvSpPr>
      <xdr:spPr bwMode="auto">
        <a:xfrm>
          <a:off x="35125350" y="5049579"/>
          <a:ext cx="0" cy="144896"/>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53</xdr:col>
      <xdr:colOff>3756</xdr:colOff>
      <xdr:row>79</xdr:row>
      <xdr:rowOff>121947</xdr:rowOff>
    </xdr:from>
    <xdr:to>
      <xdr:col>53</xdr:col>
      <xdr:colOff>3756</xdr:colOff>
      <xdr:row>80</xdr:row>
      <xdr:rowOff>0</xdr:rowOff>
    </xdr:to>
    <xdr:sp macro="" textlink="">
      <xdr:nvSpPr>
        <xdr:cNvPr id="201" name="WordArt 6"/>
        <xdr:cNvSpPr>
          <a:spLocks noChangeArrowheads="1" noChangeShapeType="1" noTextEdit="1"/>
        </xdr:cNvSpPr>
      </xdr:nvSpPr>
      <xdr:spPr bwMode="auto">
        <a:xfrm>
          <a:off x="50514831" y="36688422"/>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52</xdr:col>
      <xdr:colOff>1012243</xdr:colOff>
      <xdr:row>79</xdr:row>
      <xdr:rowOff>121947</xdr:rowOff>
    </xdr:from>
    <xdr:to>
      <xdr:col>52</xdr:col>
      <xdr:colOff>1012243</xdr:colOff>
      <xdr:row>80</xdr:row>
      <xdr:rowOff>0</xdr:rowOff>
    </xdr:to>
    <xdr:sp macro="" textlink="">
      <xdr:nvSpPr>
        <xdr:cNvPr id="203" name="WordArt 6"/>
        <xdr:cNvSpPr>
          <a:spLocks noChangeArrowheads="1" noChangeShapeType="1" noTextEdit="1"/>
        </xdr:cNvSpPr>
      </xdr:nvSpPr>
      <xdr:spPr bwMode="auto">
        <a:xfrm>
          <a:off x="50075518" y="36688422"/>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52</xdr:col>
      <xdr:colOff>1012243</xdr:colOff>
      <xdr:row>79</xdr:row>
      <xdr:rowOff>121947</xdr:rowOff>
    </xdr:from>
    <xdr:to>
      <xdr:col>52</xdr:col>
      <xdr:colOff>1012243</xdr:colOff>
      <xdr:row>80</xdr:row>
      <xdr:rowOff>0</xdr:rowOff>
    </xdr:to>
    <xdr:sp macro="" textlink="">
      <xdr:nvSpPr>
        <xdr:cNvPr id="205" name="WordArt 6"/>
        <xdr:cNvSpPr>
          <a:spLocks noChangeArrowheads="1" noChangeShapeType="1" noTextEdit="1"/>
        </xdr:cNvSpPr>
      </xdr:nvSpPr>
      <xdr:spPr bwMode="auto">
        <a:xfrm>
          <a:off x="50075518" y="36688422"/>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54</xdr:col>
      <xdr:colOff>3756</xdr:colOff>
      <xdr:row>79</xdr:row>
      <xdr:rowOff>121947</xdr:rowOff>
    </xdr:from>
    <xdr:to>
      <xdr:col>54</xdr:col>
      <xdr:colOff>3756</xdr:colOff>
      <xdr:row>80</xdr:row>
      <xdr:rowOff>0</xdr:rowOff>
    </xdr:to>
    <xdr:sp macro="" textlink="">
      <xdr:nvSpPr>
        <xdr:cNvPr id="217" name="WordArt 6"/>
        <xdr:cNvSpPr>
          <a:spLocks noChangeArrowheads="1" noChangeShapeType="1" noTextEdit="1"/>
        </xdr:cNvSpPr>
      </xdr:nvSpPr>
      <xdr:spPr bwMode="auto">
        <a:xfrm>
          <a:off x="51905481" y="36688422"/>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53</xdr:col>
      <xdr:colOff>1012243</xdr:colOff>
      <xdr:row>79</xdr:row>
      <xdr:rowOff>121947</xdr:rowOff>
    </xdr:from>
    <xdr:to>
      <xdr:col>53</xdr:col>
      <xdr:colOff>1012243</xdr:colOff>
      <xdr:row>80</xdr:row>
      <xdr:rowOff>0</xdr:rowOff>
    </xdr:to>
    <xdr:sp macro="" textlink="">
      <xdr:nvSpPr>
        <xdr:cNvPr id="219" name="WordArt 6"/>
        <xdr:cNvSpPr>
          <a:spLocks noChangeArrowheads="1" noChangeShapeType="1" noTextEdit="1"/>
        </xdr:cNvSpPr>
      </xdr:nvSpPr>
      <xdr:spPr bwMode="auto">
        <a:xfrm>
          <a:off x="51523318" y="36688422"/>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53</xdr:col>
      <xdr:colOff>1012243</xdr:colOff>
      <xdr:row>79</xdr:row>
      <xdr:rowOff>121947</xdr:rowOff>
    </xdr:from>
    <xdr:to>
      <xdr:col>53</xdr:col>
      <xdr:colOff>1012243</xdr:colOff>
      <xdr:row>80</xdr:row>
      <xdr:rowOff>0</xdr:rowOff>
    </xdr:to>
    <xdr:sp macro="" textlink="">
      <xdr:nvSpPr>
        <xdr:cNvPr id="221" name="WordArt 6"/>
        <xdr:cNvSpPr>
          <a:spLocks noChangeArrowheads="1" noChangeShapeType="1" noTextEdit="1"/>
        </xdr:cNvSpPr>
      </xdr:nvSpPr>
      <xdr:spPr bwMode="auto">
        <a:xfrm>
          <a:off x="51523318" y="36688422"/>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45</xdr:row>
      <xdr:rowOff>123825</xdr:rowOff>
    </xdr:from>
    <xdr:to>
      <xdr:col>33</xdr:col>
      <xdr:colOff>1012243</xdr:colOff>
      <xdr:row>78</xdr:row>
      <xdr:rowOff>98623</xdr:rowOff>
    </xdr:to>
    <xdr:sp macro="" textlink="">
      <xdr:nvSpPr>
        <xdr:cNvPr id="5495" name="WordArt 6"/>
        <xdr:cNvSpPr>
          <a:spLocks noChangeArrowheads="1" noChangeShapeType="1" noTextEdit="1"/>
        </xdr:cNvSpPr>
      </xdr:nvSpPr>
      <xdr:spPr bwMode="auto">
        <a:xfrm>
          <a:off x="48084793" y="34775775"/>
          <a:ext cx="0" cy="212923"/>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3756</xdr:colOff>
      <xdr:row>45</xdr:row>
      <xdr:rowOff>109246</xdr:rowOff>
    </xdr:from>
    <xdr:to>
      <xdr:col>34</xdr:col>
      <xdr:colOff>3756</xdr:colOff>
      <xdr:row>78</xdr:row>
      <xdr:rowOff>90857</xdr:rowOff>
    </xdr:to>
    <xdr:sp macro="" textlink="">
      <xdr:nvSpPr>
        <xdr:cNvPr id="5496" name="WordArt 5"/>
        <xdr:cNvSpPr>
          <a:spLocks noChangeArrowheads="1" noChangeShapeType="1" noTextEdit="1"/>
        </xdr:cNvSpPr>
      </xdr:nvSpPr>
      <xdr:spPr bwMode="auto">
        <a:xfrm>
          <a:off x="48524106" y="34761196"/>
          <a:ext cx="0" cy="219736"/>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34</xdr:col>
      <xdr:colOff>3756</xdr:colOff>
      <xdr:row>43</xdr:row>
      <xdr:rowOff>121947</xdr:rowOff>
    </xdr:from>
    <xdr:to>
      <xdr:col>34</xdr:col>
      <xdr:colOff>3756</xdr:colOff>
      <xdr:row>44</xdr:row>
      <xdr:rowOff>96744</xdr:rowOff>
    </xdr:to>
    <xdr:sp macro="" textlink="">
      <xdr:nvSpPr>
        <xdr:cNvPr id="5497" name="WordArt 6"/>
        <xdr:cNvSpPr>
          <a:spLocks noChangeArrowheads="1" noChangeShapeType="1" noTextEdit="1"/>
        </xdr:cNvSpPr>
      </xdr:nvSpPr>
      <xdr:spPr bwMode="auto">
        <a:xfrm>
          <a:off x="48524106" y="31106772"/>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45</xdr:row>
      <xdr:rowOff>109246</xdr:rowOff>
    </xdr:from>
    <xdr:to>
      <xdr:col>33</xdr:col>
      <xdr:colOff>1012243</xdr:colOff>
      <xdr:row>78</xdr:row>
      <xdr:rowOff>90857</xdr:rowOff>
    </xdr:to>
    <xdr:sp macro="" textlink="">
      <xdr:nvSpPr>
        <xdr:cNvPr id="5498" name="WordArt 5"/>
        <xdr:cNvSpPr>
          <a:spLocks noChangeArrowheads="1" noChangeShapeType="1" noTextEdit="1"/>
        </xdr:cNvSpPr>
      </xdr:nvSpPr>
      <xdr:spPr bwMode="auto">
        <a:xfrm>
          <a:off x="48084793" y="34761196"/>
          <a:ext cx="0" cy="219736"/>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33</xdr:col>
      <xdr:colOff>1012243</xdr:colOff>
      <xdr:row>43</xdr:row>
      <xdr:rowOff>121947</xdr:rowOff>
    </xdr:from>
    <xdr:to>
      <xdr:col>33</xdr:col>
      <xdr:colOff>1012243</xdr:colOff>
      <xdr:row>44</xdr:row>
      <xdr:rowOff>96744</xdr:rowOff>
    </xdr:to>
    <xdr:sp macro="" textlink="">
      <xdr:nvSpPr>
        <xdr:cNvPr id="5499" name="WordArt 6"/>
        <xdr:cNvSpPr>
          <a:spLocks noChangeArrowheads="1" noChangeShapeType="1" noTextEdit="1"/>
        </xdr:cNvSpPr>
      </xdr:nvSpPr>
      <xdr:spPr bwMode="auto">
        <a:xfrm>
          <a:off x="48084793" y="31106772"/>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45</xdr:row>
      <xdr:rowOff>109246</xdr:rowOff>
    </xdr:from>
    <xdr:to>
      <xdr:col>33</xdr:col>
      <xdr:colOff>1012243</xdr:colOff>
      <xdr:row>78</xdr:row>
      <xdr:rowOff>90857</xdr:rowOff>
    </xdr:to>
    <xdr:sp macro="" textlink="">
      <xdr:nvSpPr>
        <xdr:cNvPr id="5500" name="WordArt 5"/>
        <xdr:cNvSpPr>
          <a:spLocks noChangeArrowheads="1" noChangeShapeType="1" noTextEdit="1"/>
        </xdr:cNvSpPr>
      </xdr:nvSpPr>
      <xdr:spPr bwMode="auto">
        <a:xfrm>
          <a:off x="48084793" y="34761196"/>
          <a:ext cx="0" cy="219736"/>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33</xdr:col>
      <xdr:colOff>1012243</xdr:colOff>
      <xdr:row>43</xdr:row>
      <xdr:rowOff>121947</xdr:rowOff>
    </xdr:from>
    <xdr:to>
      <xdr:col>33</xdr:col>
      <xdr:colOff>1012243</xdr:colOff>
      <xdr:row>44</xdr:row>
      <xdr:rowOff>96744</xdr:rowOff>
    </xdr:to>
    <xdr:sp macro="" textlink="">
      <xdr:nvSpPr>
        <xdr:cNvPr id="5501" name="WordArt 6"/>
        <xdr:cNvSpPr>
          <a:spLocks noChangeArrowheads="1" noChangeShapeType="1" noTextEdit="1"/>
        </xdr:cNvSpPr>
      </xdr:nvSpPr>
      <xdr:spPr bwMode="auto">
        <a:xfrm>
          <a:off x="48084793" y="31106772"/>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26</xdr:col>
      <xdr:colOff>3756</xdr:colOff>
      <xdr:row>44</xdr:row>
      <xdr:rowOff>122886</xdr:rowOff>
    </xdr:from>
    <xdr:to>
      <xdr:col>26</xdr:col>
      <xdr:colOff>3756</xdr:colOff>
      <xdr:row>45</xdr:row>
      <xdr:rowOff>97683</xdr:rowOff>
    </xdr:to>
    <xdr:sp macro="" textlink="">
      <xdr:nvSpPr>
        <xdr:cNvPr id="5502" name="WordArt 6"/>
        <xdr:cNvSpPr>
          <a:spLocks noChangeArrowheads="1" noChangeShapeType="1" noTextEdit="1"/>
        </xdr:cNvSpPr>
      </xdr:nvSpPr>
      <xdr:spPr bwMode="auto">
        <a:xfrm>
          <a:off x="48524106" y="31345836"/>
          <a:ext cx="0" cy="34037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35</xdr:col>
      <xdr:colOff>35506</xdr:colOff>
      <xdr:row>45</xdr:row>
      <xdr:rowOff>123825</xdr:rowOff>
    </xdr:from>
    <xdr:to>
      <xdr:col>35</xdr:col>
      <xdr:colOff>35506</xdr:colOff>
      <xdr:row>78</xdr:row>
      <xdr:rowOff>98623</xdr:rowOff>
    </xdr:to>
    <xdr:sp macro="" textlink="">
      <xdr:nvSpPr>
        <xdr:cNvPr id="5503" name="WordArt 6"/>
        <xdr:cNvSpPr>
          <a:spLocks noChangeArrowheads="1" noChangeShapeType="1" noTextEdit="1"/>
        </xdr:cNvSpPr>
      </xdr:nvSpPr>
      <xdr:spPr bwMode="auto">
        <a:xfrm>
          <a:off x="52153131" y="22809200"/>
          <a:ext cx="0" cy="12341423"/>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45</xdr:row>
      <xdr:rowOff>123825</xdr:rowOff>
    </xdr:from>
    <xdr:to>
      <xdr:col>34</xdr:col>
      <xdr:colOff>1012243</xdr:colOff>
      <xdr:row>78</xdr:row>
      <xdr:rowOff>98623</xdr:rowOff>
    </xdr:to>
    <xdr:sp macro="" textlink="">
      <xdr:nvSpPr>
        <xdr:cNvPr id="5504" name="WordArt 6"/>
        <xdr:cNvSpPr>
          <a:spLocks noChangeArrowheads="1" noChangeShapeType="1" noTextEdit="1"/>
        </xdr:cNvSpPr>
      </xdr:nvSpPr>
      <xdr:spPr bwMode="auto">
        <a:xfrm>
          <a:off x="49532593" y="34775775"/>
          <a:ext cx="0" cy="212923"/>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45</xdr:row>
      <xdr:rowOff>123825</xdr:rowOff>
    </xdr:from>
    <xdr:to>
      <xdr:col>34</xdr:col>
      <xdr:colOff>1012243</xdr:colOff>
      <xdr:row>78</xdr:row>
      <xdr:rowOff>98623</xdr:rowOff>
    </xdr:to>
    <xdr:sp macro="" textlink="">
      <xdr:nvSpPr>
        <xdr:cNvPr id="5505" name="WordArt 6"/>
        <xdr:cNvSpPr>
          <a:spLocks noChangeArrowheads="1" noChangeShapeType="1" noTextEdit="1"/>
        </xdr:cNvSpPr>
      </xdr:nvSpPr>
      <xdr:spPr bwMode="auto">
        <a:xfrm>
          <a:off x="49532593" y="34775775"/>
          <a:ext cx="0" cy="212923"/>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35</xdr:col>
      <xdr:colOff>3756</xdr:colOff>
      <xdr:row>45</xdr:row>
      <xdr:rowOff>109246</xdr:rowOff>
    </xdr:from>
    <xdr:to>
      <xdr:col>35</xdr:col>
      <xdr:colOff>3756</xdr:colOff>
      <xdr:row>78</xdr:row>
      <xdr:rowOff>90857</xdr:rowOff>
    </xdr:to>
    <xdr:sp macro="" textlink="">
      <xdr:nvSpPr>
        <xdr:cNvPr id="5506" name="WordArt 5"/>
        <xdr:cNvSpPr>
          <a:spLocks noChangeArrowheads="1" noChangeShapeType="1" noTextEdit="1"/>
        </xdr:cNvSpPr>
      </xdr:nvSpPr>
      <xdr:spPr bwMode="auto">
        <a:xfrm>
          <a:off x="49914756" y="34761196"/>
          <a:ext cx="0" cy="219736"/>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35</xdr:col>
      <xdr:colOff>3756</xdr:colOff>
      <xdr:row>43</xdr:row>
      <xdr:rowOff>121947</xdr:rowOff>
    </xdr:from>
    <xdr:to>
      <xdr:col>35</xdr:col>
      <xdr:colOff>3756</xdr:colOff>
      <xdr:row>44</xdr:row>
      <xdr:rowOff>96744</xdr:rowOff>
    </xdr:to>
    <xdr:sp macro="" textlink="">
      <xdr:nvSpPr>
        <xdr:cNvPr id="5507" name="WordArt 6"/>
        <xdr:cNvSpPr>
          <a:spLocks noChangeArrowheads="1" noChangeShapeType="1" noTextEdit="1"/>
        </xdr:cNvSpPr>
      </xdr:nvSpPr>
      <xdr:spPr bwMode="auto">
        <a:xfrm>
          <a:off x="49914756" y="31106772"/>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45</xdr:row>
      <xdr:rowOff>109246</xdr:rowOff>
    </xdr:from>
    <xdr:to>
      <xdr:col>34</xdr:col>
      <xdr:colOff>1012243</xdr:colOff>
      <xdr:row>78</xdr:row>
      <xdr:rowOff>90857</xdr:rowOff>
    </xdr:to>
    <xdr:sp macro="" textlink="">
      <xdr:nvSpPr>
        <xdr:cNvPr id="5508" name="WordArt 5"/>
        <xdr:cNvSpPr>
          <a:spLocks noChangeArrowheads="1" noChangeShapeType="1" noTextEdit="1"/>
        </xdr:cNvSpPr>
      </xdr:nvSpPr>
      <xdr:spPr bwMode="auto">
        <a:xfrm>
          <a:off x="49532593" y="34761196"/>
          <a:ext cx="0" cy="219736"/>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34</xdr:col>
      <xdr:colOff>1012243</xdr:colOff>
      <xdr:row>43</xdr:row>
      <xdr:rowOff>121947</xdr:rowOff>
    </xdr:from>
    <xdr:to>
      <xdr:col>34</xdr:col>
      <xdr:colOff>1012243</xdr:colOff>
      <xdr:row>44</xdr:row>
      <xdr:rowOff>96744</xdr:rowOff>
    </xdr:to>
    <xdr:sp macro="" textlink="">
      <xdr:nvSpPr>
        <xdr:cNvPr id="5509" name="WordArt 6"/>
        <xdr:cNvSpPr>
          <a:spLocks noChangeArrowheads="1" noChangeShapeType="1" noTextEdit="1"/>
        </xdr:cNvSpPr>
      </xdr:nvSpPr>
      <xdr:spPr bwMode="auto">
        <a:xfrm>
          <a:off x="49532593" y="31106772"/>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45</xdr:row>
      <xdr:rowOff>109246</xdr:rowOff>
    </xdr:from>
    <xdr:to>
      <xdr:col>34</xdr:col>
      <xdr:colOff>1012243</xdr:colOff>
      <xdr:row>78</xdr:row>
      <xdr:rowOff>90857</xdr:rowOff>
    </xdr:to>
    <xdr:sp macro="" textlink="">
      <xdr:nvSpPr>
        <xdr:cNvPr id="5510" name="WordArt 5"/>
        <xdr:cNvSpPr>
          <a:spLocks noChangeArrowheads="1" noChangeShapeType="1" noTextEdit="1"/>
        </xdr:cNvSpPr>
      </xdr:nvSpPr>
      <xdr:spPr bwMode="auto">
        <a:xfrm>
          <a:off x="49532593" y="34761196"/>
          <a:ext cx="0" cy="219736"/>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34</xdr:col>
      <xdr:colOff>1012243</xdr:colOff>
      <xdr:row>43</xdr:row>
      <xdr:rowOff>121947</xdr:rowOff>
    </xdr:from>
    <xdr:to>
      <xdr:col>34</xdr:col>
      <xdr:colOff>1012243</xdr:colOff>
      <xdr:row>44</xdr:row>
      <xdr:rowOff>96744</xdr:rowOff>
    </xdr:to>
    <xdr:sp macro="" textlink="">
      <xdr:nvSpPr>
        <xdr:cNvPr id="5511" name="WordArt 6"/>
        <xdr:cNvSpPr>
          <a:spLocks noChangeArrowheads="1" noChangeShapeType="1" noTextEdit="1"/>
        </xdr:cNvSpPr>
      </xdr:nvSpPr>
      <xdr:spPr bwMode="auto">
        <a:xfrm>
          <a:off x="49532593" y="31106772"/>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27</xdr:col>
      <xdr:colOff>3756</xdr:colOff>
      <xdr:row>44</xdr:row>
      <xdr:rowOff>122886</xdr:rowOff>
    </xdr:from>
    <xdr:to>
      <xdr:col>27</xdr:col>
      <xdr:colOff>3756</xdr:colOff>
      <xdr:row>45</xdr:row>
      <xdr:rowOff>97683</xdr:rowOff>
    </xdr:to>
    <xdr:sp macro="" textlink="">
      <xdr:nvSpPr>
        <xdr:cNvPr id="5512" name="WordArt 6"/>
        <xdr:cNvSpPr>
          <a:spLocks noChangeArrowheads="1" noChangeShapeType="1" noTextEdit="1"/>
        </xdr:cNvSpPr>
      </xdr:nvSpPr>
      <xdr:spPr bwMode="auto">
        <a:xfrm>
          <a:off x="49914756" y="31345836"/>
          <a:ext cx="0" cy="34037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51381</xdr:colOff>
      <xdr:row>46</xdr:row>
      <xdr:rowOff>219075</xdr:rowOff>
    </xdr:from>
    <xdr:to>
      <xdr:col>34</xdr:col>
      <xdr:colOff>51381</xdr:colOff>
      <xdr:row>79</xdr:row>
      <xdr:rowOff>114498</xdr:rowOff>
    </xdr:to>
    <xdr:sp macro="" textlink="">
      <xdr:nvSpPr>
        <xdr:cNvPr id="5533" name="WordArt 6"/>
        <xdr:cNvSpPr>
          <a:spLocks noChangeArrowheads="1" noChangeShapeType="1" noTextEdit="1"/>
        </xdr:cNvSpPr>
      </xdr:nvSpPr>
      <xdr:spPr bwMode="auto">
        <a:xfrm>
          <a:off x="42739256" y="24190325"/>
          <a:ext cx="0" cy="12785923"/>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3756</xdr:colOff>
      <xdr:row>47</xdr:row>
      <xdr:rowOff>121947</xdr:rowOff>
    </xdr:from>
    <xdr:to>
      <xdr:col>55</xdr:col>
      <xdr:colOff>3756</xdr:colOff>
      <xdr:row>48</xdr:row>
      <xdr:rowOff>0</xdr:rowOff>
    </xdr:to>
    <xdr:sp macro="" textlink="">
      <xdr:nvSpPr>
        <xdr:cNvPr id="5557" name="WordArt 6"/>
        <xdr:cNvSpPr>
          <a:spLocks noChangeArrowheads="1" noChangeShapeType="1" noTextEdit="1"/>
        </xdr:cNvSpPr>
      </xdr:nvSpPr>
      <xdr:spPr bwMode="auto">
        <a:xfrm>
          <a:off x="52143606" y="25572747"/>
          <a:ext cx="0" cy="1367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30</xdr:col>
      <xdr:colOff>1012243</xdr:colOff>
      <xdr:row>30</xdr:row>
      <xdr:rowOff>110186</xdr:rowOff>
    </xdr:from>
    <xdr:to>
      <xdr:col>30</xdr:col>
      <xdr:colOff>1012243</xdr:colOff>
      <xdr:row>31</xdr:row>
      <xdr:rowOff>91796</xdr:rowOff>
    </xdr:to>
    <xdr:sp macro="" textlink="">
      <xdr:nvSpPr>
        <xdr:cNvPr id="5589" name="WordArt 5"/>
        <xdr:cNvSpPr>
          <a:spLocks noChangeArrowheads="1" noChangeShapeType="1" noTextEdit="1"/>
        </xdr:cNvSpPr>
      </xdr:nvSpPr>
      <xdr:spPr bwMode="auto">
        <a:xfrm>
          <a:off x="48875368" y="30209186"/>
          <a:ext cx="0" cy="15306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30</xdr:col>
      <xdr:colOff>1012243</xdr:colOff>
      <xdr:row>30</xdr:row>
      <xdr:rowOff>110186</xdr:rowOff>
    </xdr:from>
    <xdr:to>
      <xdr:col>30</xdr:col>
      <xdr:colOff>1012243</xdr:colOff>
      <xdr:row>31</xdr:row>
      <xdr:rowOff>91796</xdr:rowOff>
    </xdr:to>
    <xdr:sp macro="" textlink="">
      <xdr:nvSpPr>
        <xdr:cNvPr id="5590" name="WordArt 5"/>
        <xdr:cNvSpPr>
          <a:spLocks noChangeArrowheads="1" noChangeShapeType="1" noTextEdit="1"/>
        </xdr:cNvSpPr>
      </xdr:nvSpPr>
      <xdr:spPr bwMode="auto">
        <a:xfrm>
          <a:off x="48875368" y="30209186"/>
          <a:ext cx="0" cy="15306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34</xdr:col>
      <xdr:colOff>1012243</xdr:colOff>
      <xdr:row>43</xdr:row>
      <xdr:rowOff>121947</xdr:rowOff>
    </xdr:from>
    <xdr:to>
      <xdr:col>34</xdr:col>
      <xdr:colOff>1012243</xdr:colOff>
      <xdr:row>44</xdr:row>
      <xdr:rowOff>96744</xdr:rowOff>
    </xdr:to>
    <xdr:sp macro="" textlink="">
      <xdr:nvSpPr>
        <xdr:cNvPr id="5387" name="WordArt 6"/>
        <xdr:cNvSpPr>
          <a:spLocks noChangeArrowheads="1" noChangeShapeType="1" noTextEdit="1"/>
        </xdr:cNvSpPr>
      </xdr:nvSpPr>
      <xdr:spPr bwMode="auto">
        <a:xfrm>
          <a:off x="42315024"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43</xdr:row>
      <xdr:rowOff>121947</xdr:rowOff>
    </xdr:from>
    <xdr:to>
      <xdr:col>34</xdr:col>
      <xdr:colOff>1012243</xdr:colOff>
      <xdr:row>44</xdr:row>
      <xdr:rowOff>96744</xdr:rowOff>
    </xdr:to>
    <xdr:sp macro="" textlink="">
      <xdr:nvSpPr>
        <xdr:cNvPr id="5388" name="WordArt 6"/>
        <xdr:cNvSpPr>
          <a:spLocks noChangeArrowheads="1" noChangeShapeType="1" noTextEdit="1"/>
        </xdr:cNvSpPr>
      </xdr:nvSpPr>
      <xdr:spPr bwMode="auto">
        <a:xfrm>
          <a:off x="42315024"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35</xdr:col>
      <xdr:colOff>1012243</xdr:colOff>
      <xdr:row>43</xdr:row>
      <xdr:rowOff>121947</xdr:rowOff>
    </xdr:from>
    <xdr:to>
      <xdr:col>35</xdr:col>
      <xdr:colOff>1012243</xdr:colOff>
      <xdr:row>44</xdr:row>
      <xdr:rowOff>96744</xdr:rowOff>
    </xdr:to>
    <xdr:sp macro="" textlink="">
      <xdr:nvSpPr>
        <xdr:cNvPr id="5389" name="WordArt 6"/>
        <xdr:cNvSpPr>
          <a:spLocks noChangeArrowheads="1" noChangeShapeType="1" noTextEdit="1"/>
        </xdr:cNvSpPr>
      </xdr:nvSpPr>
      <xdr:spPr bwMode="auto">
        <a:xfrm>
          <a:off x="42315024"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35</xdr:col>
      <xdr:colOff>1012243</xdr:colOff>
      <xdr:row>43</xdr:row>
      <xdr:rowOff>121947</xdr:rowOff>
    </xdr:from>
    <xdr:to>
      <xdr:col>35</xdr:col>
      <xdr:colOff>1012243</xdr:colOff>
      <xdr:row>44</xdr:row>
      <xdr:rowOff>96744</xdr:rowOff>
    </xdr:to>
    <xdr:sp macro="" textlink="">
      <xdr:nvSpPr>
        <xdr:cNvPr id="5390" name="WordArt 6"/>
        <xdr:cNvSpPr>
          <a:spLocks noChangeArrowheads="1" noChangeShapeType="1" noTextEdit="1"/>
        </xdr:cNvSpPr>
      </xdr:nvSpPr>
      <xdr:spPr bwMode="auto">
        <a:xfrm>
          <a:off x="42315024"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28</xdr:col>
      <xdr:colOff>1012243</xdr:colOff>
      <xdr:row>43</xdr:row>
      <xdr:rowOff>121947</xdr:rowOff>
    </xdr:from>
    <xdr:to>
      <xdr:col>28</xdr:col>
      <xdr:colOff>1012243</xdr:colOff>
      <xdr:row>44</xdr:row>
      <xdr:rowOff>96744</xdr:rowOff>
    </xdr:to>
    <xdr:sp macro="" textlink="">
      <xdr:nvSpPr>
        <xdr:cNvPr id="5391" name="WordArt 6"/>
        <xdr:cNvSpPr>
          <a:spLocks noChangeArrowheads="1" noChangeShapeType="1" noTextEdit="1"/>
        </xdr:cNvSpPr>
      </xdr:nvSpPr>
      <xdr:spPr bwMode="auto">
        <a:xfrm>
          <a:off x="42315024"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28</xdr:col>
      <xdr:colOff>1012243</xdr:colOff>
      <xdr:row>43</xdr:row>
      <xdr:rowOff>121947</xdr:rowOff>
    </xdr:from>
    <xdr:to>
      <xdr:col>28</xdr:col>
      <xdr:colOff>1012243</xdr:colOff>
      <xdr:row>44</xdr:row>
      <xdr:rowOff>96744</xdr:rowOff>
    </xdr:to>
    <xdr:sp macro="" textlink="">
      <xdr:nvSpPr>
        <xdr:cNvPr id="5392" name="WordArt 6"/>
        <xdr:cNvSpPr>
          <a:spLocks noChangeArrowheads="1" noChangeShapeType="1" noTextEdit="1"/>
        </xdr:cNvSpPr>
      </xdr:nvSpPr>
      <xdr:spPr bwMode="auto">
        <a:xfrm>
          <a:off x="42315024"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37</xdr:col>
      <xdr:colOff>1012243</xdr:colOff>
      <xdr:row>43</xdr:row>
      <xdr:rowOff>121947</xdr:rowOff>
    </xdr:from>
    <xdr:to>
      <xdr:col>37</xdr:col>
      <xdr:colOff>1012243</xdr:colOff>
      <xdr:row>44</xdr:row>
      <xdr:rowOff>96744</xdr:rowOff>
    </xdr:to>
    <xdr:sp macro="" textlink="">
      <xdr:nvSpPr>
        <xdr:cNvPr id="5393" name="WordArt 6"/>
        <xdr:cNvSpPr>
          <a:spLocks noChangeArrowheads="1" noChangeShapeType="1" noTextEdit="1"/>
        </xdr:cNvSpPr>
      </xdr:nvSpPr>
      <xdr:spPr bwMode="auto">
        <a:xfrm>
          <a:off x="42315024"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37</xdr:col>
      <xdr:colOff>1012243</xdr:colOff>
      <xdr:row>43</xdr:row>
      <xdr:rowOff>121947</xdr:rowOff>
    </xdr:from>
    <xdr:to>
      <xdr:col>37</xdr:col>
      <xdr:colOff>1012243</xdr:colOff>
      <xdr:row>44</xdr:row>
      <xdr:rowOff>96744</xdr:rowOff>
    </xdr:to>
    <xdr:sp macro="" textlink="">
      <xdr:nvSpPr>
        <xdr:cNvPr id="5394" name="WordArt 6"/>
        <xdr:cNvSpPr>
          <a:spLocks noChangeArrowheads="1" noChangeShapeType="1" noTextEdit="1"/>
        </xdr:cNvSpPr>
      </xdr:nvSpPr>
      <xdr:spPr bwMode="auto">
        <a:xfrm>
          <a:off x="42315024"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49</xdr:col>
      <xdr:colOff>3756</xdr:colOff>
      <xdr:row>43</xdr:row>
      <xdr:rowOff>121947</xdr:rowOff>
    </xdr:from>
    <xdr:to>
      <xdr:col>49</xdr:col>
      <xdr:colOff>3756</xdr:colOff>
      <xdr:row>44</xdr:row>
      <xdr:rowOff>96744</xdr:rowOff>
    </xdr:to>
    <xdr:sp macro="" textlink="">
      <xdr:nvSpPr>
        <xdr:cNvPr id="5400"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50</xdr:col>
      <xdr:colOff>3756</xdr:colOff>
      <xdr:row>43</xdr:row>
      <xdr:rowOff>121947</xdr:rowOff>
    </xdr:from>
    <xdr:to>
      <xdr:col>50</xdr:col>
      <xdr:colOff>3756</xdr:colOff>
      <xdr:row>44</xdr:row>
      <xdr:rowOff>96744</xdr:rowOff>
    </xdr:to>
    <xdr:sp macro="" textlink="">
      <xdr:nvSpPr>
        <xdr:cNvPr id="5401"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51</xdr:col>
      <xdr:colOff>3756</xdr:colOff>
      <xdr:row>43</xdr:row>
      <xdr:rowOff>121947</xdr:rowOff>
    </xdr:from>
    <xdr:to>
      <xdr:col>51</xdr:col>
      <xdr:colOff>3756</xdr:colOff>
      <xdr:row>44</xdr:row>
      <xdr:rowOff>96744</xdr:rowOff>
    </xdr:to>
    <xdr:sp macro="" textlink="">
      <xdr:nvSpPr>
        <xdr:cNvPr id="5402"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52</xdr:col>
      <xdr:colOff>3756</xdr:colOff>
      <xdr:row>43</xdr:row>
      <xdr:rowOff>121947</xdr:rowOff>
    </xdr:from>
    <xdr:to>
      <xdr:col>52</xdr:col>
      <xdr:colOff>3756</xdr:colOff>
      <xdr:row>44</xdr:row>
      <xdr:rowOff>96744</xdr:rowOff>
    </xdr:to>
    <xdr:sp macro="" textlink="">
      <xdr:nvSpPr>
        <xdr:cNvPr id="5403"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53</xdr:col>
      <xdr:colOff>3756</xdr:colOff>
      <xdr:row>43</xdr:row>
      <xdr:rowOff>121947</xdr:rowOff>
    </xdr:from>
    <xdr:to>
      <xdr:col>53</xdr:col>
      <xdr:colOff>3756</xdr:colOff>
      <xdr:row>44</xdr:row>
      <xdr:rowOff>96744</xdr:rowOff>
    </xdr:to>
    <xdr:sp macro="" textlink="">
      <xdr:nvSpPr>
        <xdr:cNvPr id="5404"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54</xdr:col>
      <xdr:colOff>3756</xdr:colOff>
      <xdr:row>43</xdr:row>
      <xdr:rowOff>121947</xdr:rowOff>
    </xdr:from>
    <xdr:to>
      <xdr:col>54</xdr:col>
      <xdr:colOff>3756</xdr:colOff>
      <xdr:row>44</xdr:row>
      <xdr:rowOff>96744</xdr:rowOff>
    </xdr:to>
    <xdr:sp macro="" textlink="">
      <xdr:nvSpPr>
        <xdr:cNvPr id="5405"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3756</xdr:colOff>
      <xdr:row>43</xdr:row>
      <xdr:rowOff>121947</xdr:rowOff>
    </xdr:from>
    <xdr:to>
      <xdr:col>55</xdr:col>
      <xdr:colOff>3756</xdr:colOff>
      <xdr:row>44</xdr:row>
      <xdr:rowOff>96744</xdr:rowOff>
    </xdr:to>
    <xdr:sp macro="" textlink="">
      <xdr:nvSpPr>
        <xdr:cNvPr id="5406"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56</xdr:col>
      <xdr:colOff>3756</xdr:colOff>
      <xdr:row>43</xdr:row>
      <xdr:rowOff>121947</xdr:rowOff>
    </xdr:from>
    <xdr:to>
      <xdr:col>56</xdr:col>
      <xdr:colOff>3756</xdr:colOff>
      <xdr:row>44</xdr:row>
      <xdr:rowOff>96744</xdr:rowOff>
    </xdr:to>
    <xdr:sp macro="" textlink="">
      <xdr:nvSpPr>
        <xdr:cNvPr id="5407"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57</xdr:col>
      <xdr:colOff>3756</xdr:colOff>
      <xdr:row>43</xdr:row>
      <xdr:rowOff>121947</xdr:rowOff>
    </xdr:from>
    <xdr:to>
      <xdr:col>57</xdr:col>
      <xdr:colOff>3756</xdr:colOff>
      <xdr:row>44</xdr:row>
      <xdr:rowOff>96744</xdr:rowOff>
    </xdr:to>
    <xdr:sp macro="" textlink="">
      <xdr:nvSpPr>
        <xdr:cNvPr id="5408"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58</xdr:col>
      <xdr:colOff>3756</xdr:colOff>
      <xdr:row>43</xdr:row>
      <xdr:rowOff>121947</xdr:rowOff>
    </xdr:from>
    <xdr:to>
      <xdr:col>58</xdr:col>
      <xdr:colOff>3756</xdr:colOff>
      <xdr:row>44</xdr:row>
      <xdr:rowOff>96744</xdr:rowOff>
    </xdr:to>
    <xdr:sp macro="" textlink="">
      <xdr:nvSpPr>
        <xdr:cNvPr id="5409"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59</xdr:col>
      <xdr:colOff>3756</xdr:colOff>
      <xdr:row>43</xdr:row>
      <xdr:rowOff>121947</xdr:rowOff>
    </xdr:from>
    <xdr:to>
      <xdr:col>59</xdr:col>
      <xdr:colOff>3756</xdr:colOff>
      <xdr:row>44</xdr:row>
      <xdr:rowOff>96744</xdr:rowOff>
    </xdr:to>
    <xdr:sp macro="" textlink="">
      <xdr:nvSpPr>
        <xdr:cNvPr id="5410"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3756</xdr:colOff>
      <xdr:row>43</xdr:row>
      <xdr:rowOff>121947</xdr:rowOff>
    </xdr:from>
    <xdr:to>
      <xdr:col>60</xdr:col>
      <xdr:colOff>3756</xdr:colOff>
      <xdr:row>44</xdr:row>
      <xdr:rowOff>96744</xdr:rowOff>
    </xdr:to>
    <xdr:sp macro="" textlink="">
      <xdr:nvSpPr>
        <xdr:cNvPr id="5411"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3756</xdr:colOff>
      <xdr:row>43</xdr:row>
      <xdr:rowOff>121947</xdr:rowOff>
    </xdr:from>
    <xdr:to>
      <xdr:col>61</xdr:col>
      <xdr:colOff>3756</xdr:colOff>
      <xdr:row>44</xdr:row>
      <xdr:rowOff>96744</xdr:rowOff>
    </xdr:to>
    <xdr:sp macro="" textlink="">
      <xdr:nvSpPr>
        <xdr:cNvPr id="5412"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3756</xdr:colOff>
      <xdr:row>43</xdr:row>
      <xdr:rowOff>121947</xdr:rowOff>
    </xdr:from>
    <xdr:to>
      <xdr:col>62</xdr:col>
      <xdr:colOff>3756</xdr:colOff>
      <xdr:row>44</xdr:row>
      <xdr:rowOff>96744</xdr:rowOff>
    </xdr:to>
    <xdr:sp macro="" textlink="">
      <xdr:nvSpPr>
        <xdr:cNvPr id="5413"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63</xdr:col>
      <xdr:colOff>3756</xdr:colOff>
      <xdr:row>43</xdr:row>
      <xdr:rowOff>121947</xdr:rowOff>
    </xdr:from>
    <xdr:to>
      <xdr:col>63</xdr:col>
      <xdr:colOff>3756</xdr:colOff>
      <xdr:row>44</xdr:row>
      <xdr:rowOff>96744</xdr:rowOff>
    </xdr:to>
    <xdr:sp macro="" textlink="">
      <xdr:nvSpPr>
        <xdr:cNvPr id="5414"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64</xdr:col>
      <xdr:colOff>3756</xdr:colOff>
      <xdr:row>43</xdr:row>
      <xdr:rowOff>121947</xdr:rowOff>
    </xdr:from>
    <xdr:to>
      <xdr:col>64</xdr:col>
      <xdr:colOff>3756</xdr:colOff>
      <xdr:row>44</xdr:row>
      <xdr:rowOff>96744</xdr:rowOff>
    </xdr:to>
    <xdr:sp macro="" textlink="">
      <xdr:nvSpPr>
        <xdr:cNvPr id="5415"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65</xdr:col>
      <xdr:colOff>3756</xdr:colOff>
      <xdr:row>43</xdr:row>
      <xdr:rowOff>121947</xdr:rowOff>
    </xdr:from>
    <xdr:to>
      <xdr:col>65</xdr:col>
      <xdr:colOff>3756</xdr:colOff>
      <xdr:row>44</xdr:row>
      <xdr:rowOff>96744</xdr:rowOff>
    </xdr:to>
    <xdr:sp macro="" textlink="">
      <xdr:nvSpPr>
        <xdr:cNvPr id="5416"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66</xdr:col>
      <xdr:colOff>3756</xdr:colOff>
      <xdr:row>43</xdr:row>
      <xdr:rowOff>121947</xdr:rowOff>
    </xdr:from>
    <xdr:to>
      <xdr:col>66</xdr:col>
      <xdr:colOff>3756</xdr:colOff>
      <xdr:row>44</xdr:row>
      <xdr:rowOff>96744</xdr:rowOff>
    </xdr:to>
    <xdr:sp macro="" textlink="">
      <xdr:nvSpPr>
        <xdr:cNvPr id="5417"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67</xdr:col>
      <xdr:colOff>3756</xdr:colOff>
      <xdr:row>43</xdr:row>
      <xdr:rowOff>121947</xdr:rowOff>
    </xdr:from>
    <xdr:to>
      <xdr:col>67</xdr:col>
      <xdr:colOff>3756</xdr:colOff>
      <xdr:row>44</xdr:row>
      <xdr:rowOff>96744</xdr:rowOff>
    </xdr:to>
    <xdr:sp macro="" textlink="">
      <xdr:nvSpPr>
        <xdr:cNvPr id="5418"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68</xdr:col>
      <xdr:colOff>3756</xdr:colOff>
      <xdr:row>43</xdr:row>
      <xdr:rowOff>121947</xdr:rowOff>
    </xdr:from>
    <xdr:to>
      <xdr:col>68</xdr:col>
      <xdr:colOff>3756</xdr:colOff>
      <xdr:row>44</xdr:row>
      <xdr:rowOff>96744</xdr:rowOff>
    </xdr:to>
    <xdr:sp macro="" textlink="">
      <xdr:nvSpPr>
        <xdr:cNvPr id="5419"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3756</xdr:colOff>
      <xdr:row>43</xdr:row>
      <xdr:rowOff>121947</xdr:rowOff>
    </xdr:from>
    <xdr:to>
      <xdr:col>69</xdr:col>
      <xdr:colOff>3756</xdr:colOff>
      <xdr:row>44</xdr:row>
      <xdr:rowOff>96744</xdr:rowOff>
    </xdr:to>
    <xdr:sp macro="" textlink="">
      <xdr:nvSpPr>
        <xdr:cNvPr id="5420"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70</xdr:col>
      <xdr:colOff>3756</xdr:colOff>
      <xdr:row>43</xdr:row>
      <xdr:rowOff>121947</xdr:rowOff>
    </xdr:from>
    <xdr:to>
      <xdr:col>70</xdr:col>
      <xdr:colOff>3756</xdr:colOff>
      <xdr:row>44</xdr:row>
      <xdr:rowOff>96744</xdr:rowOff>
    </xdr:to>
    <xdr:sp macro="" textlink="">
      <xdr:nvSpPr>
        <xdr:cNvPr id="5421"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71</xdr:col>
      <xdr:colOff>3756</xdr:colOff>
      <xdr:row>43</xdr:row>
      <xdr:rowOff>121947</xdr:rowOff>
    </xdr:from>
    <xdr:to>
      <xdr:col>71</xdr:col>
      <xdr:colOff>3756</xdr:colOff>
      <xdr:row>44</xdr:row>
      <xdr:rowOff>96744</xdr:rowOff>
    </xdr:to>
    <xdr:sp macro="" textlink="">
      <xdr:nvSpPr>
        <xdr:cNvPr id="5422"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72</xdr:col>
      <xdr:colOff>3756</xdr:colOff>
      <xdr:row>43</xdr:row>
      <xdr:rowOff>121947</xdr:rowOff>
    </xdr:from>
    <xdr:to>
      <xdr:col>72</xdr:col>
      <xdr:colOff>3756</xdr:colOff>
      <xdr:row>44</xdr:row>
      <xdr:rowOff>96744</xdr:rowOff>
    </xdr:to>
    <xdr:sp macro="" textlink="">
      <xdr:nvSpPr>
        <xdr:cNvPr id="5423"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73</xdr:col>
      <xdr:colOff>3756</xdr:colOff>
      <xdr:row>43</xdr:row>
      <xdr:rowOff>121947</xdr:rowOff>
    </xdr:from>
    <xdr:to>
      <xdr:col>73</xdr:col>
      <xdr:colOff>3756</xdr:colOff>
      <xdr:row>44</xdr:row>
      <xdr:rowOff>96744</xdr:rowOff>
    </xdr:to>
    <xdr:sp macro="" textlink="">
      <xdr:nvSpPr>
        <xdr:cNvPr id="5424" name="WordArt 6"/>
        <xdr:cNvSpPr>
          <a:spLocks noChangeArrowheads="1" noChangeShapeType="1" noTextEdit="1"/>
        </xdr:cNvSpPr>
      </xdr:nvSpPr>
      <xdr:spPr bwMode="auto">
        <a:xfrm>
          <a:off x="53808100"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31</xdr:col>
      <xdr:colOff>3756</xdr:colOff>
      <xdr:row>30</xdr:row>
      <xdr:rowOff>121947</xdr:rowOff>
    </xdr:from>
    <xdr:to>
      <xdr:col>31</xdr:col>
      <xdr:colOff>3756</xdr:colOff>
      <xdr:row>31</xdr:row>
      <xdr:rowOff>96744</xdr:rowOff>
    </xdr:to>
    <xdr:sp macro="" textlink="">
      <xdr:nvSpPr>
        <xdr:cNvPr id="5428" name="WordArt 6"/>
        <xdr:cNvSpPr>
          <a:spLocks noChangeArrowheads="1" noChangeShapeType="1" noTextEdit="1"/>
        </xdr:cNvSpPr>
      </xdr:nvSpPr>
      <xdr:spPr bwMode="auto">
        <a:xfrm>
          <a:off x="61309037" y="24315447"/>
          <a:ext cx="0" cy="201016"/>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53</xdr:col>
      <xdr:colOff>3756</xdr:colOff>
      <xdr:row>31</xdr:row>
      <xdr:rowOff>121947</xdr:rowOff>
    </xdr:from>
    <xdr:to>
      <xdr:col>53</xdr:col>
      <xdr:colOff>3756</xdr:colOff>
      <xdr:row>32</xdr:row>
      <xdr:rowOff>96744</xdr:rowOff>
    </xdr:to>
    <xdr:sp macro="" textlink="">
      <xdr:nvSpPr>
        <xdr:cNvPr id="5434" name="WordArt 6"/>
        <xdr:cNvSpPr>
          <a:spLocks noChangeArrowheads="1" noChangeShapeType="1" noTextEdit="1"/>
        </xdr:cNvSpPr>
      </xdr:nvSpPr>
      <xdr:spPr bwMode="auto">
        <a:xfrm>
          <a:off x="82621225"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53</xdr:col>
      <xdr:colOff>3756</xdr:colOff>
      <xdr:row>31</xdr:row>
      <xdr:rowOff>121947</xdr:rowOff>
    </xdr:from>
    <xdr:to>
      <xdr:col>53</xdr:col>
      <xdr:colOff>3756</xdr:colOff>
      <xdr:row>32</xdr:row>
      <xdr:rowOff>96744</xdr:rowOff>
    </xdr:to>
    <xdr:sp macro="" textlink="">
      <xdr:nvSpPr>
        <xdr:cNvPr id="5435" name="WordArt 6"/>
        <xdr:cNvSpPr>
          <a:spLocks noChangeArrowheads="1" noChangeShapeType="1" noTextEdit="1"/>
        </xdr:cNvSpPr>
      </xdr:nvSpPr>
      <xdr:spPr bwMode="auto">
        <a:xfrm>
          <a:off x="82621225"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54</xdr:col>
      <xdr:colOff>3756</xdr:colOff>
      <xdr:row>31</xdr:row>
      <xdr:rowOff>121947</xdr:rowOff>
    </xdr:from>
    <xdr:to>
      <xdr:col>54</xdr:col>
      <xdr:colOff>3756</xdr:colOff>
      <xdr:row>32</xdr:row>
      <xdr:rowOff>96744</xdr:rowOff>
    </xdr:to>
    <xdr:sp macro="" textlink="">
      <xdr:nvSpPr>
        <xdr:cNvPr id="5436" name="WordArt 6"/>
        <xdr:cNvSpPr>
          <a:spLocks noChangeArrowheads="1" noChangeShapeType="1" noTextEdit="1"/>
        </xdr:cNvSpPr>
      </xdr:nvSpPr>
      <xdr:spPr bwMode="auto">
        <a:xfrm>
          <a:off x="84026162" y="20398291"/>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66</xdr:col>
      <xdr:colOff>3756</xdr:colOff>
      <xdr:row>43</xdr:row>
      <xdr:rowOff>121947</xdr:rowOff>
    </xdr:from>
    <xdr:to>
      <xdr:col>66</xdr:col>
      <xdr:colOff>3756</xdr:colOff>
      <xdr:row>44</xdr:row>
      <xdr:rowOff>96744</xdr:rowOff>
    </xdr:to>
    <xdr:sp macro="" textlink="">
      <xdr:nvSpPr>
        <xdr:cNvPr id="5437" name="WordArt 6"/>
        <xdr:cNvSpPr>
          <a:spLocks noChangeArrowheads="1" noChangeShapeType="1" noTextEdit="1"/>
        </xdr:cNvSpPr>
      </xdr:nvSpPr>
      <xdr:spPr bwMode="auto">
        <a:xfrm>
          <a:off x="68218631" y="203466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43</xdr:col>
      <xdr:colOff>3756</xdr:colOff>
      <xdr:row>16</xdr:row>
      <xdr:rowOff>111125</xdr:rowOff>
    </xdr:from>
    <xdr:to>
      <xdr:col>43</xdr:col>
      <xdr:colOff>3756</xdr:colOff>
      <xdr:row>17</xdr:row>
      <xdr:rowOff>82550</xdr:rowOff>
    </xdr:to>
    <xdr:sp macro="" textlink="">
      <xdr:nvSpPr>
        <xdr:cNvPr id="4751" name="WordArt 5"/>
        <xdr:cNvSpPr>
          <a:spLocks noChangeArrowheads="1" noChangeShapeType="1" noTextEdit="1"/>
        </xdr:cNvSpPr>
      </xdr:nvSpPr>
      <xdr:spPr bwMode="auto">
        <a:xfrm>
          <a:off x="62983056" y="2135187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43</xdr:col>
      <xdr:colOff>3756</xdr:colOff>
      <xdr:row>14</xdr:row>
      <xdr:rowOff>123825</xdr:rowOff>
    </xdr:from>
    <xdr:to>
      <xdr:col>43</xdr:col>
      <xdr:colOff>3756</xdr:colOff>
      <xdr:row>15</xdr:row>
      <xdr:rowOff>98623</xdr:rowOff>
    </xdr:to>
    <xdr:sp macro="" textlink="">
      <xdr:nvSpPr>
        <xdr:cNvPr id="4752" name="WordArt 6"/>
        <xdr:cNvSpPr>
          <a:spLocks noChangeArrowheads="1" noChangeShapeType="1" noTextEdit="1"/>
        </xdr:cNvSpPr>
      </xdr:nvSpPr>
      <xdr:spPr bwMode="auto">
        <a:xfrm>
          <a:off x="62983056" y="2090737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43</xdr:col>
      <xdr:colOff>3756</xdr:colOff>
      <xdr:row>14</xdr:row>
      <xdr:rowOff>109246</xdr:rowOff>
    </xdr:from>
    <xdr:to>
      <xdr:col>43</xdr:col>
      <xdr:colOff>3756</xdr:colOff>
      <xdr:row>15</xdr:row>
      <xdr:rowOff>90857</xdr:rowOff>
    </xdr:to>
    <xdr:sp macro="" textlink="">
      <xdr:nvSpPr>
        <xdr:cNvPr id="4753" name="WordArt 5"/>
        <xdr:cNvSpPr>
          <a:spLocks noChangeArrowheads="1" noChangeShapeType="1" noTextEdit="1"/>
        </xdr:cNvSpPr>
      </xdr:nvSpPr>
      <xdr:spPr bwMode="auto">
        <a:xfrm>
          <a:off x="62983056" y="2089279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43</xdr:col>
      <xdr:colOff>3756</xdr:colOff>
      <xdr:row>12</xdr:row>
      <xdr:rowOff>121947</xdr:rowOff>
    </xdr:from>
    <xdr:to>
      <xdr:col>43</xdr:col>
      <xdr:colOff>3756</xdr:colOff>
      <xdr:row>13</xdr:row>
      <xdr:rowOff>96744</xdr:rowOff>
    </xdr:to>
    <xdr:sp macro="" textlink="">
      <xdr:nvSpPr>
        <xdr:cNvPr id="4754" name="WordArt 6"/>
        <xdr:cNvSpPr>
          <a:spLocks noChangeArrowheads="1" noChangeShapeType="1" noTextEdit="1"/>
        </xdr:cNvSpPr>
      </xdr:nvSpPr>
      <xdr:spPr bwMode="auto">
        <a:xfrm>
          <a:off x="62983056" y="2044829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43</xdr:col>
      <xdr:colOff>3756</xdr:colOff>
      <xdr:row>15</xdr:row>
      <xdr:rowOff>110186</xdr:rowOff>
    </xdr:from>
    <xdr:to>
      <xdr:col>43</xdr:col>
      <xdr:colOff>3756</xdr:colOff>
      <xdr:row>16</xdr:row>
      <xdr:rowOff>91796</xdr:rowOff>
    </xdr:to>
    <xdr:sp macro="" textlink="">
      <xdr:nvSpPr>
        <xdr:cNvPr id="4755" name="WordArt 5"/>
        <xdr:cNvSpPr>
          <a:spLocks noChangeArrowheads="1" noChangeShapeType="1" noTextEdit="1"/>
        </xdr:cNvSpPr>
      </xdr:nvSpPr>
      <xdr:spPr bwMode="auto">
        <a:xfrm>
          <a:off x="62983056" y="2112233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43</xdr:col>
      <xdr:colOff>3756</xdr:colOff>
      <xdr:row>13</xdr:row>
      <xdr:rowOff>122886</xdr:rowOff>
    </xdr:from>
    <xdr:to>
      <xdr:col>43</xdr:col>
      <xdr:colOff>3756</xdr:colOff>
      <xdr:row>14</xdr:row>
      <xdr:rowOff>97683</xdr:rowOff>
    </xdr:to>
    <xdr:sp macro="" textlink="">
      <xdr:nvSpPr>
        <xdr:cNvPr id="4756" name="WordArt 6"/>
        <xdr:cNvSpPr>
          <a:spLocks noChangeArrowheads="1" noChangeShapeType="1" noTextEdit="1"/>
        </xdr:cNvSpPr>
      </xdr:nvSpPr>
      <xdr:spPr bwMode="auto">
        <a:xfrm>
          <a:off x="62983056" y="20677836"/>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43</xdr:col>
      <xdr:colOff>1012243</xdr:colOff>
      <xdr:row>16</xdr:row>
      <xdr:rowOff>111125</xdr:rowOff>
    </xdr:from>
    <xdr:to>
      <xdr:col>43</xdr:col>
      <xdr:colOff>1012243</xdr:colOff>
      <xdr:row>17</xdr:row>
      <xdr:rowOff>82550</xdr:rowOff>
    </xdr:to>
    <xdr:sp macro="" textlink="">
      <xdr:nvSpPr>
        <xdr:cNvPr id="4757" name="WordArt 5"/>
        <xdr:cNvSpPr>
          <a:spLocks noChangeArrowheads="1" noChangeShapeType="1" noTextEdit="1"/>
        </xdr:cNvSpPr>
      </xdr:nvSpPr>
      <xdr:spPr bwMode="auto">
        <a:xfrm>
          <a:off x="63991543" y="2135187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43</xdr:col>
      <xdr:colOff>1012243</xdr:colOff>
      <xdr:row>14</xdr:row>
      <xdr:rowOff>123825</xdr:rowOff>
    </xdr:from>
    <xdr:to>
      <xdr:col>43</xdr:col>
      <xdr:colOff>1012243</xdr:colOff>
      <xdr:row>15</xdr:row>
      <xdr:rowOff>98623</xdr:rowOff>
    </xdr:to>
    <xdr:sp macro="" textlink="">
      <xdr:nvSpPr>
        <xdr:cNvPr id="4758" name="WordArt 6"/>
        <xdr:cNvSpPr>
          <a:spLocks noChangeArrowheads="1" noChangeShapeType="1" noTextEdit="1"/>
        </xdr:cNvSpPr>
      </xdr:nvSpPr>
      <xdr:spPr bwMode="auto">
        <a:xfrm>
          <a:off x="63991543" y="2090737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43</xdr:col>
      <xdr:colOff>1012243</xdr:colOff>
      <xdr:row>16</xdr:row>
      <xdr:rowOff>111125</xdr:rowOff>
    </xdr:from>
    <xdr:to>
      <xdr:col>43</xdr:col>
      <xdr:colOff>1012243</xdr:colOff>
      <xdr:row>17</xdr:row>
      <xdr:rowOff>82550</xdr:rowOff>
    </xdr:to>
    <xdr:sp macro="" textlink="">
      <xdr:nvSpPr>
        <xdr:cNvPr id="4759" name="WordArt 5"/>
        <xdr:cNvSpPr>
          <a:spLocks noChangeArrowheads="1" noChangeShapeType="1" noTextEdit="1"/>
        </xdr:cNvSpPr>
      </xdr:nvSpPr>
      <xdr:spPr bwMode="auto">
        <a:xfrm>
          <a:off x="63991543" y="2135187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43</xdr:col>
      <xdr:colOff>1012243</xdr:colOff>
      <xdr:row>14</xdr:row>
      <xdr:rowOff>123825</xdr:rowOff>
    </xdr:from>
    <xdr:to>
      <xdr:col>43</xdr:col>
      <xdr:colOff>1012243</xdr:colOff>
      <xdr:row>15</xdr:row>
      <xdr:rowOff>98623</xdr:rowOff>
    </xdr:to>
    <xdr:sp macro="" textlink="">
      <xdr:nvSpPr>
        <xdr:cNvPr id="4760" name="WordArt 6"/>
        <xdr:cNvSpPr>
          <a:spLocks noChangeArrowheads="1" noChangeShapeType="1" noTextEdit="1"/>
        </xdr:cNvSpPr>
      </xdr:nvSpPr>
      <xdr:spPr bwMode="auto">
        <a:xfrm>
          <a:off x="63991543" y="2090737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43</xdr:col>
      <xdr:colOff>1012243</xdr:colOff>
      <xdr:row>14</xdr:row>
      <xdr:rowOff>109246</xdr:rowOff>
    </xdr:from>
    <xdr:to>
      <xdr:col>43</xdr:col>
      <xdr:colOff>1012243</xdr:colOff>
      <xdr:row>15</xdr:row>
      <xdr:rowOff>90857</xdr:rowOff>
    </xdr:to>
    <xdr:sp macro="" textlink="">
      <xdr:nvSpPr>
        <xdr:cNvPr id="4761" name="WordArt 5"/>
        <xdr:cNvSpPr>
          <a:spLocks noChangeArrowheads="1" noChangeShapeType="1" noTextEdit="1"/>
        </xdr:cNvSpPr>
      </xdr:nvSpPr>
      <xdr:spPr bwMode="auto">
        <a:xfrm>
          <a:off x="63991543" y="2089279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43</xdr:col>
      <xdr:colOff>1012243</xdr:colOff>
      <xdr:row>12</xdr:row>
      <xdr:rowOff>121947</xdr:rowOff>
    </xdr:from>
    <xdr:to>
      <xdr:col>43</xdr:col>
      <xdr:colOff>1012243</xdr:colOff>
      <xdr:row>13</xdr:row>
      <xdr:rowOff>96744</xdr:rowOff>
    </xdr:to>
    <xdr:sp macro="" textlink="">
      <xdr:nvSpPr>
        <xdr:cNvPr id="4762" name="WordArt 6"/>
        <xdr:cNvSpPr>
          <a:spLocks noChangeArrowheads="1" noChangeShapeType="1" noTextEdit="1"/>
        </xdr:cNvSpPr>
      </xdr:nvSpPr>
      <xdr:spPr bwMode="auto">
        <a:xfrm>
          <a:off x="63991543" y="2044829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43</xdr:col>
      <xdr:colOff>1012243</xdr:colOff>
      <xdr:row>14</xdr:row>
      <xdr:rowOff>109246</xdr:rowOff>
    </xdr:from>
    <xdr:to>
      <xdr:col>43</xdr:col>
      <xdr:colOff>1012243</xdr:colOff>
      <xdr:row>15</xdr:row>
      <xdr:rowOff>90857</xdr:rowOff>
    </xdr:to>
    <xdr:sp macro="" textlink="">
      <xdr:nvSpPr>
        <xdr:cNvPr id="4763" name="WordArt 5"/>
        <xdr:cNvSpPr>
          <a:spLocks noChangeArrowheads="1" noChangeShapeType="1" noTextEdit="1"/>
        </xdr:cNvSpPr>
      </xdr:nvSpPr>
      <xdr:spPr bwMode="auto">
        <a:xfrm>
          <a:off x="63991543" y="2089279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43</xdr:col>
      <xdr:colOff>1012243</xdr:colOff>
      <xdr:row>12</xdr:row>
      <xdr:rowOff>121947</xdr:rowOff>
    </xdr:from>
    <xdr:to>
      <xdr:col>43</xdr:col>
      <xdr:colOff>1012243</xdr:colOff>
      <xdr:row>13</xdr:row>
      <xdr:rowOff>96744</xdr:rowOff>
    </xdr:to>
    <xdr:sp macro="" textlink="">
      <xdr:nvSpPr>
        <xdr:cNvPr id="4764" name="WordArt 6"/>
        <xdr:cNvSpPr>
          <a:spLocks noChangeArrowheads="1" noChangeShapeType="1" noTextEdit="1"/>
        </xdr:cNvSpPr>
      </xdr:nvSpPr>
      <xdr:spPr bwMode="auto">
        <a:xfrm>
          <a:off x="63991543" y="2044829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43</xdr:col>
      <xdr:colOff>1012243</xdr:colOff>
      <xdr:row>15</xdr:row>
      <xdr:rowOff>110186</xdr:rowOff>
    </xdr:from>
    <xdr:to>
      <xdr:col>43</xdr:col>
      <xdr:colOff>1012243</xdr:colOff>
      <xdr:row>16</xdr:row>
      <xdr:rowOff>91796</xdr:rowOff>
    </xdr:to>
    <xdr:sp macro="" textlink="">
      <xdr:nvSpPr>
        <xdr:cNvPr id="4765" name="WordArt 5"/>
        <xdr:cNvSpPr>
          <a:spLocks noChangeArrowheads="1" noChangeShapeType="1" noTextEdit="1"/>
        </xdr:cNvSpPr>
      </xdr:nvSpPr>
      <xdr:spPr bwMode="auto">
        <a:xfrm>
          <a:off x="63991543" y="2112233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43</xdr:col>
      <xdr:colOff>1012243</xdr:colOff>
      <xdr:row>15</xdr:row>
      <xdr:rowOff>110186</xdr:rowOff>
    </xdr:from>
    <xdr:to>
      <xdr:col>43</xdr:col>
      <xdr:colOff>1012243</xdr:colOff>
      <xdr:row>16</xdr:row>
      <xdr:rowOff>91796</xdr:rowOff>
    </xdr:to>
    <xdr:sp macro="" textlink="">
      <xdr:nvSpPr>
        <xdr:cNvPr id="4766" name="WordArt 5"/>
        <xdr:cNvSpPr>
          <a:spLocks noChangeArrowheads="1" noChangeShapeType="1" noTextEdit="1"/>
        </xdr:cNvSpPr>
      </xdr:nvSpPr>
      <xdr:spPr bwMode="auto">
        <a:xfrm>
          <a:off x="63991543" y="2112233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75</xdr:col>
      <xdr:colOff>3756</xdr:colOff>
      <xdr:row>43</xdr:row>
      <xdr:rowOff>121947</xdr:rowOff>
    </xdr:from>
    <xdr:to>
      <xdr:col>75</xdr:col>
      <xdr:colOff>3756</xdr:colOff>
      <xdr:row>44</xdr:row>
      <xdr:rowOff>96744</xdr:rowOff>
    </xdr:to>
    <xdr:sp macro="" textlink="">
      <xdr:nvSpPr>
        <xdr:cNvPr id="4767" name="WordArt 6"/>
        <xdr:cNvSpPr>
          <a:spLocks noChangeArrowheads="1" noChangeShapeType="1" noTextEdit="1"/>
        </xdr:cNvSpPr>
      </xdr:nvSpPr>
      <xdr:spPr bwMode="auto">
        <a:xfrm>
          <a:off x="103267456" y="323037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43</xdr:row>
      <xdr:rowOff>121947</xdr:rowOff>
    </xdr:from>
    <xdr:to>
      <xdr:col>76</xdr:col>
      <xdr:colOff>3756</xdr:colOff>
      <xdr:row>44</xdr:row>
      <xdr:rowOff>96744</xdr:rowOff>
    </xdr:to>
    <xdr:sp macro="" textlink="">
      <xdr:nvSpPr>
        <xdr:cNvPr id="4768" name="WordArt 6"/>
        <xdr:cNvSpPr>
          <a:spLocks noChangeArrowheads="1" noChangeShapeType="1" noTextEdit="1"/>
        </xdr:cNvSpPr>
      </xdr:nvSpPr>
      <xdr:spPr bwMode="auto">
        <a:xfrm>
          <a:off x="104639056" y="323037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3756</xdr:colOff>
      <xdr:row>43</xdr:row>
      <xdr:rowOff>121947</xdr:rowOff>
    </xdr:from>
    <xdr:to>
      <xdr:col>47</xdr:col>
      <xdr:colOff>3756</xdr:colOff>
      <xdr:row>44</xdr:row>
      <xdr:rowOff>96744</xdr:rowOff>
    </xdr:to>
    <xdr:sp macro="" textlink="">
      <xdr:nvSpPr>
        <xdr:cNvPr id="4769" name="WordArt 6"/>
        <xdr:cNvSpPr>
          <a:spLocks noChangeArrowheads="1" noChangeShapeType="1" noTextEdit="1"/>
        </xdr:cNvSpPr>
      </xdr:nvSpPr>
      <xdr:spPr bwMode="auto">
        <a:xfrm>
          <a:off x="48152631"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46</xdr:col>
      <xdr:colOff>1012243</xdr:colOff>
      <xdr:row>43</xdr:row>
      <xdr:rowOff>121947</xdr:rowOff>
    </xdr:from>
    <xdr:to>
      <xdr:col>46</xdr:col>
      <xdr:colOff>1012243</xdr:colOff>
      <xdr:row>44</xdr:row>
      <xdr:rowOff>96744</xdr:rowOff>
    </xdr:to>
    <xdr:sp macro="" textlink="">
      <xdr:nvSpPr>
        <xdr:cNvPr id="4770" name="WordArt 6"/>
        <xdr:cNvSpPr>
          <a:spLocks noChangeArrowheads="1" noChangeShapeType="1" noTextEdit="1"/>
        </xdr:cNvSpPr>
      </xdr:nvSpPr>
      <xdr:spPr bwMode="auto">
        <a:xfrm>
          <a:off x="47906993"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46</xdr:col>
      <xdr:colOff>1012243</xdr:colOff>
      <xdr:row>43</xdr:row>
      <xdr:rowOff>121947</xdr:rowOff>
    </xdr:from>
    <xdr:to>
      <xdr:col>46</xdr:col>
      <xdr:colOff>1012243</xdr:colOff>
      <xdr:row>44</xdr:row>
      <xdr:rowOff>96744</xdr:rowOff>
    </xdr:to>
    <xdr:sp macro="" textlink="">
      <xdr:nvSpPr>
        <xdr:cNvPr id="4771" name="WordArt 6"/>
        <xdr:cNvSpPr>
          <a:spLocks noChangeArrowheads="1" noChangeShapeType="1" noTextEdit="1"/>
        </xdr:cNvSpPr>
      </xdr:nvSpPr>
      <xdr:spPr bwMode="auto">
        <a:xfrm>
          <a:off x="47906993"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48</xdr:col>
      <xdr:colOff>3756</xdr:colOff>
      <xdr:row>43</xdr:row>
      <xdr:rowOff>121947</xdr:rowOff>
    </xdr:from>
    <xdr:to>
      <xdr:col>48</xdr:col>
      <xdr:colOff>3756</xdr:colOff>
      <xdr:row>44</xdr:row>
      <xdr:rowOff>96744</xdr:rowOff>
    </xdr:to>
    <xdr:sp macro="" textlink="">
      <xdr:nvSpPr>
        <xdr:cNvPr id="4772" name="WordArt 6"/>
        <xdr:cNvSpPr>
          <a:spLocks noChangeArrowheads="1" noChangeShapeType="1" noTextEdit="1"/>
        </xdr:cNvSpPr>
      </xdr:nvSpPr>
      <xdr:spPr bwMode="auto">
        <a:xfrm>
          <a:off x="49406756"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43</xdr:row>
      <xdr:rowOff>121947</xdr:rowOff>
    </xdr:from>
    <xdr:to>
      <xdr:col>47</xdr:col>
      <xdr:colOff>1012243</xdr:colOff>
      <xdr:row>44</xdr:row>
      <xdr:rowOff>96744</xdr:rowOff>
    </xdr:to>
    <xdr:sp macro="" textlink="">
      <xdr:nvSpPr>
        <xdr:cNvPr id="4773" name="WordArt 6"/>
        <xdr:cNvSpPr>
          <a:spLocks noChangeArrowheads="1" noChangeShapeType="1" noTextEdit="1"/>
        </xdr:cNvSpPr>
      </xdr:nvSpPr>
      <xdr:spPr bwMode="auto">
        <a:xfrm>
          <a:off x="49161118"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43</xdr:row>
      <xdr:rowOff>121947</xdr:rowOff>
    </xdr:from>
    <xdr:to>
      <xdr:col>47</xdr:col>
      <xdr:colOff>1012243</xdr:colOff>
      <xdr:row>44</xdr:row>
      <xdr:rowOff>96744</xdr:rowOff>
    </xdr:to>
    <xdr:sp macro="" textlink="">
      <xdr:nvSpPr>
        <xdr:cNvPr id="4774" name="WordArt 6"/>
        <xdr:cNvSpPr>
          <a:spLocks noChangeArrowheads="1" noChangeShapeType="1" noTextEdit="1"/>
        </xdr:cNvSpPr>
      </xdr:nvSpPr>
      <xdr:spPr bwMode="auto">
        <a:xfrm>
          <a:off x="49161118"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43</xdr:row>
      <xdr:rowOff>121947</xdr:rowOff>
    </xdr:from>
    <xdr:to>
      <xdr:col>47</xdr:col>
      <xdr:colOff>1012243</xdr:colOff>
      <xdr:row>44</xdr:row>
      <xdr:rowOff>96744</xdr:rowOff>
    </xdr:to>
    <xdr:sp macro="" textlink="">
      <xdr:nvSpPr>
        <xdr:cNvPr id="4775" name="WordArt 6"/>
        <xdr:cNvSpPr>
          <a:spLocks noChangeArrowheads="1" noChangeShapeType="1" noTextEdit="1"/>
        </xdr:cNvSpPr>
      </xdr:nvSpPr>
      <xdr:spPr bwMode="auto">
        <a:xfrm>
          <a:off x="49161118"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43</xdr:row>
      <xdr:rowOff>121947</xdr:rowOff>
    </xdr:from>
    <xdr:to>
      <xdr:col>47</xdr:col>
      <xdr:colOff>1012243</xdr:colOff>
      <xdr:row>44</xdr:row>
      <xdr:rowOff>96744</xdr:rowOff>
    </xdr:to>
    <xdr:sp macro="" textlink="">
      <xdr:nvSpPr>
        <xdr:cNvPr id="4776" name="WordArt 6"/>
        <xdr:cNvSpPr>
          <a:spLocks noChangeArrowheads="1" noChangeShapeType="1" noTextEdit="1"/>
        </xdr:cNvSpPr>
      </xdr:nvSpPr>
      <xdr:spPr bwMode="auto">
        <a:xfrm>
          <a:off x="49161118"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48</xdr:col>
      <xdr:colOff>1012243</xdr:colOff>
      <xdr:row>43</xdr:row>
      <xdr:rowOff>121947</xdr:rowOff>
    </xdr:from>
    <xdr:to>
      <xdr:col>48</xdr:col>
      <xdr:colOff>1012243</xdr:colOff>
      <xdr:row>44</xdr:row>
      <xdr:rowOff>96744</xdr:rowOff>
    </xdr:to>
    <xdr:sp macro="" textlink="">
      <xdr:nvSpPr>
        <xdr:cNvPr id="4777" name="WordArt 6"/>
        <xdr:cNvSpPr>
          <a:spLocks noChangeArrowheads="1" noChangeShapeType="1" noTextEdit="1"/>
        </xdr:cNvSpPr>
      </xdr:nvSpPr>
      <xdr:spPr bwMode="auto">
        <a:xfrm>
          <a:off x="50415243"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48</xdr:col>
      <xdr:colOff>1012243</xdr:colOff>
      <xdr:row>43</xdr:row>
      <xdr:rowOff>121947</xdr:rowOff>
    </xdr:from>
    <xdr:to>
      <xdr:col>48</xdr:col>
      <xdr:colOff>1012243</xdr:colOff>
      <xdr:row>44</xdr:row>
      <xdr:rowOff>96744</xdr:rowOff>
    </xdr:to>
    <xdr:sp macro="" textlink="">
      <xdr:nvSpPr>
        <xdr:cNvPr id="4778" name="WordArt 6"/>
        <xdr:cNvSpPr>
          <a:spLocks noChangeArrowheads="1" noChangeShapeType="1" noTextEdit="1"/>
        </xdr:cNvSpPr>
      </xdr:nvSpPr>
      <xdr:spPr bwMode="auto">
        <a:xfrm>
          <a:off x="50415243"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41</xdr:col>
      <xdr:colOff>1012243</xdr:colOff>
      <xdr:row>43</xdr:row>
      <xdr:rowOff>121947</xdr:rowOff>
    </xdr:from>
    <xdr:to>
      <xdr:col>41</xdr:col>
      <xdr:colOff>1012243</xdr:colOff>
      <xdr:row>44</xdr:row>
      <xdr:rowOff>96744</xdr:rowOff>
    </xdr:to>
    <xdr:sp macro="" textlink="">
      <xdr:nvSpPr>
        <xdr:cNvPr id="4779" name="WordArt 6"/>
        <xdr:cNvSpPr>
          <a:spLocks noChangeArrowheads="1" noChangeShapeType="1" noTextEdit="1"/>
        </xdr:cNvSpPr>
      </xdr:nvSpPr>
      <xdr:spPr bwMode="auto">
        <a:xfrm>
          <a:off x="41318868"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41</xdr:col>
      <xdr:colOff>1012243</xdr:colOff>
      <xdr:row>43</xdr:row>
      <xdr:rowOff>121947</xdr:rowOff>
    </xdr:from>
    <xdr:to>
      <xdr:col>41</xdr:col>
      <xdr:colOff>1012243</xdr:colOff>
      <xdr:row>44</xdr:row>
      <xdr:rowOff>96744</xdr:rowOff>
    </xdr:to>
    <xdr:sp macro="" textlink="">
      <xdr:nvSpPr>
        <xdr:cNvPr id="4780" name="WordArt 6"/>
        <xdr:cNvSpPr>
          <a:spLocks noChangeArrowheads="1" noChangeShapeType="1" noTextEdit="1"/>
        </xdr:cNvSpPr>
      </xdr:nvSpPr>
      <xdr:spPr bwMode="auto">
        <a:xfrm>
          <a:off x="41318868"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50</xdr:col>
      <xdr:colOff>1012243</xdr:colOff>
      <xdr:row>43</xdr:row>
      <xdr:rowOff>121947</xdr:rowOff>
    </xdr:from>
    <xdr:to>
      <xdr:col>50</xdr:col>
      <xdr:colOff>1012243</xdr:colOff>
      <xdr:row>44</xdr:row>
      <xdr:rowOff>96744</xdr:rowOff>
    </xdr:to>
    <xdr:sp macro="" textlink="">
      <xdr:nvSpPr>
        <xdr:cNvPr id="4781" name="WordArt 6"/>
        <xdr:cNvSpPr>
          <a:spLocks noChangeArrowheads="1" noChangeShapeType="1" noTextEdit="1"/>
        </xdr:cNvSpPr>
      </xdr:nvSpPr>
      <xdr:spPr bwMode="auto">
        <a:xfrm>
          <a:off x="52923493"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50</xdr:col>
      <xdr:colOff>1012243</xdr:colOff>
      <xdr:row>43</xdr:row>
      <xdr:rowOff>121947</xdr:rowOff>
    </xdr:from>
    <xdr:to>
      <xdr:col>50</xdr:col>
      <xdr:colOff>1012243</xdr:colOff>
      <xdr:row>44</xdr:row>
      <xdr:rowOff>96744</xdr:rowOff>
    </xdr:to>
    <xdr:sp macro="" textlink="">
      <xdr:nvSpPr>
        <xdr:cNvPr id="4782" name="WordArt 6"/>
        <xdr:cNvSpPr>
          <a:spLocks noChangeArrowheads="1" noChangeShapeType="1" noTextEdit="1"/>
        </xdr:cNvSpPr>
      </xdr:nvSpPr>
      <xdr:spPr bwMode="auto">
        <a:xfrm>
          <a:off x="52923493"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3756</xdr:colOff>
      <xdr:row>43</xdr:row>
      <xdr:rowOff>121947</xdr:rowOff>
    </xdr:from>
    <xdr:to>
      <xdr:col>61</xdr:col>
      <xdr:colOff>3756</xdr:colOff>
      <xdr:row>44</xdr:row>
      <xdr:rowOff>96744</xdr:rowOff>
    </xdr:to>
    <xdr:sp macro="" textlink="">
      <xdr:nvSpPr>
        <xdr:cNvPr id="4783" name="WordArt 6"/>
        <xdr:cNvSpPr>
          <a:spLocks noChangeArrowheads="1" noChangeShapeType="1" noTextEdit="1"/>
        </xdr:cNvSpPr>
      </xdr:nvSpPr>
      <xdr:spPr bwMode="auto">
        <a:xfrm>
          <a:off x="48152631"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1012243</xdr:colOff>
      <xdr:row>43</xdr:row>
      <xdr:rowOff>121947</xdr:rowOff>
    </xdr:from>
    <xdr:to>
      <xdr:col>60</xdr:col>
      <xdr:colOff>1012243</xdr:colOff>
      <xdr:row>44</xdr:row>
      <xdr:rowOff>96744</xdr:rowOff>
    </xdr:to>
    <xdr:sp macro="" textlink="">
      <xdr:nvSpPr>
        <xdr:cNvPr id="4784" name="WordArt 6"/>
        <xdr:cNvSpPr>
          <a:spLocks noChangeArrowheads="1" noChangeShapeType="1" noTextEdit="1"/>
        </xdr:cNvSpPr>
      </xdr:nvSpPr>
      <xdr:spPr bwMode="auto">
        <a:xfrm>
          <a:off x="47906993"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1012243</xdr:colOff>
      <xdr:row>43</xdr:row>
      <xdr:rowOff>121947</xdr:rowOff>
    </xdr:from>
    <xdr:to>
      <xdr:col>60</xdr:col>
      <xdr:colOff>1012243</xdr:colOff>
      <xdr:row>44</xdr:row>
      <xdr:rowOff>96744</xdr:rowOff>
    </xdr:to>
    <xdr:sp macro="" textlink="">
      <xdr:nvSpPr>
        <xdr:cNvPr id="4785" name="WordArt 6"/>
        <xdr:cNvSpPr>
          <a:spLocks noChangeArrowheads="1" noChangeShapeType="1" noTextEdit="1"/>
        </xdr:cNvSpPr>
      </xdr:nvSpPr>
      <xdr:spPr bwMode="auto">
        <a:xfrm>
          <a:off x="47906993"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3756</xdr:colOff>
      <xdr:row>43</xdr:row>
      <xdr:rowOff>121947</xdr:rowOff>
    </xdr:from>
    <xdr:to>
      <xdr:col>62</xdr:col>
      <xdr:colOff>3756</xdr:colOff>
      <xdr:row>44</xdr:row>
      <xdr:rowOff>96744</xdr:rowOff>
    </xdr:to>
    <xdr:sp macro="" textlink="">
      <xdr:nvSpPr>
        <xdr:cNvPr id="4786" name="WordArt 6"/>
        <xdr:cNvSpPr>
          <a:spLocks noChangeArrowheads="1" noChangeShapeType="1" noTextEdit="1"/>
        </xdr:cNvSpPr>
      </xdr:nvSpPr>
      <xdr:spPr bwMode="auto">
        <a:xfrm>
          <a:off x="49406756"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43</xdr:row>
      <xdr:rowOff>121947</xdr:rowOff>
    </xdr:from>
    <xdr:to>
      <xdr:col>61</xdr:col>
      <xdr:colOff>1012243</xdr:colOff>
      <xdr:row>44</xdr:row>
      <xdr:rowOff>96744</xdr:rowOff>
    </xdr:to>
    <xdr:sp macro="" textlink="">
      <xdr:nvSpPr>
        <xdr:cNvPr id="4787" name="WordArt 6"/>
        <xdr:cNvSpPr>
          <a:spLocks noChangeArrowheads="1" noChangeShapeType="1" noTextEdit="1"/>
        </xdr:cNvSpPr>
      </xdr:nvSpPr>
      <xdr:spPr bwMode="auto">
        <a:xfrm>
          <a:off x="49161118"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43</xdr:row>
      <xdr:rowOff>121947</xdr:rowOff>
    </xdr:from>
    <xdr:to>
      <xdr:col>61</xdr:col>
      <xdr:colOff>1012243</xdr:colOff>
      <xdr:row>44</xdr:row>
      <xdr:rowOff>96744</xdr:rowOff>
    </xdr:to>
    <xdr:sp macro="" textlink="">
      <xdr:nvSpPr>
        <xdr:cNvPr id="4788" name="WordArt 6"/>
        <xdr:cNvSpPr>
          <a:spLocks noChangeArrowheads="1" noChangeShapeType="1" noTextEdit="1"/>
        </xdr:cNvSpPr>
      </xdr:nvSpPr>
      <xdr:spPr bwMode="auto">
        <a:xfrm>
          <a:off x="49161118"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43</xdr:row>
      <xdr:rowOff>121947</xdr:rowOff>
    </xdr:from>
    <xdr:to>
      <xdr:col>61</xdr:col>
      <xdr:colOff>1012243</xdr:colOff>
      <xdr:row>44</xdr:row>
      <xdr:rowOff>96744</xdr:rowOff>
    </xdr:to>
    <xdr:sp macro="" textlink="">
      <xdr:nvSpPr>
        <xdr:cNvPr id="4789" name="WordArt 6"/>
        <xdr:cNvSpPr>
          <a:spLocks noChangeArrowheads="1" noChangeShapeType="1" noTextEdit="1"/>
        </xdr:cNvSpPr>
      </xdr:nvSpPr>
      <xdr:spPr bwMode="auto">
        <a:xfrm>
          <a:off x="49161118"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43</xdr:row>
      <xdr:rowOff>121947</xdr:rowOff>
    </xdr:from>
    <xdr:to>
      <xdr:col>61</xdr:col>
      <xdr:colOff>1012243</xdr:colOff>
      <xdr:row>44</xdr:row>
      <xdr:rowOff>96744</xdr:rowOff>
    </xdr:to>
    <xdr:sp macro="" textlink="">
      <xdr:nvSpPr>
        <xdr:cNvPr id="4790" name="WordArt 6"/>
        <xdr:cNvSpPr>
          <a:spLocks noChangeArrowheads="1" noChangeShapeType="1" noTextEdit="1"/>
        </xdr:cNvSpPr>
      </xdr:nvSpPr>
      <xdr:spPr bwMode="auto">
        <a:xfrm>
          <a:off x="49161118"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43</xdr:row>
      <xdr:rowOff>121947</xdr:rowOff>
    </xdr:from>
    <xdr:to>
      <xdr:col>62</xdr:col>
      <xdr:colOff>1012243</xdr:colOff>
      <xdr:row>44</xdr:row>
      <xdr:rowOff>96744</xdr:rowOff>
    </xdr:to>
    <xdr:sp macro="" textlink="">
      <xdr:nvSpPr>
        <xdr:cNvPr id="4791" name="WordArt 6"/>
        <xdr:cNvSpPr>
          <a:spLocks noChangeArrowheads="1" noChangeShapeType="1" noTextEdit="1"/>
        </xdr:cNvSpPr>
      </xdr:nvSpPr>
      <xdr:spPr bwMode="auto">
        <a:xfrm>
          <a:off x="50415243"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43</xdr:row>
      <xdr:rowOff>121947</xdr:rowOff>
    </xdr:from>
    <xdr:to>
      <xdr:col>62</xdr:col>
      <xdr:colOff>1012243</xdr:colOff>
      <xdr:row>44</xdr:row>
      <xdr:rowOff>96744</xdr:rowOff>
    </xdr:to>
    <xdr:sp macro="" textlink="">
      <xdr:nvSpPr>
        <xdr:cNvPr id="4792" name="WordArt 6"/>
        <xdr:cNvSpPr>
          <a:spLocks noChangeArrowheads="1" noChangeShapeType="1" noTextEdit="1"/>
        </xdr:cNvSpPr>
      </xdr:nvSpPr>
      <xdr:spPr bwMode="auto">
        <a:xfrm>
          <a:off x="50415243"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43</xdr:row>
      <xdr:rowOff>121947</xdr:rowOff>
    </xdr:from>
    <xdr:to>
      <xdr:col>55</xdr:col>
      <xdr:colOff>1012243</xdr:colOff>
      <xdr:row>44</xdr:row>
      <xdr:rowOff>96744</xdr:rowOff>
    </xdr:to>
    <xdr:sp macro="" textlink="">
      <xdr:nvSpPr>
        <xdr:cNvPr id="4793" name="WordArt 6"/>
        <xdr:cNvSpPr>
          <a:spLocks noChangeArrowheads="1" noChangeShapeType="1" noTextEdit="1"/>
        </xdr:cNvSpPr>
      </xdr:nvSpPr>
      <xdr:spPr bwMode="auto">
        <a:xfrm>
          <a:off x="41318868"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43</xdr:row>
      <xdr:rowOff>121947</xdr:rowOff>
    </xdr:from>
    <xdr:to>
      <xdr:col>55</xdr:col>
      <xdr:colOff>1012243</xdr:colOff>
      <xdr:row>44</xdr:row>
      <xdr:rowOff>96744</xdr:rowOff>
    </xdr:to>
    <xdr:sp macro="" textlink="">
      <xdr:nvSpPr>
        <xdr:cNvPr id="4794" name="WordArt 6"/>
        <xdr:cNvSpPr>
          <a:spLocks noChangeArrowheads="1" noChangeShapeType="1" noTextEdit="1"/>
        </xdr:cNvSpPr>
      </xdr:nvSpPr>
      <xdr:spPr bwMode="auto">
        <a:xfrm>
          <a:off x="41318868"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64</xdr:col>
      <xdr:colOff>1012243</xdr:colOff>
      <xdr:row>43</xdr:row>
      <xdr:rowOff>121947</xdr:rowOff>
    </xdr:from>
    <xdr:to>
      <xdr:col>64</xdr:col>
      <xdr:colOff>1012243</xdr:colOff>
      <xdr:row>44</xdr:row>
      <xdr:rowOff>96744</xdr:rowOff>
    </xdr:to>
    <xdr:sp macro="" textlink="">
      <xdr:nvSpPr>
        <xdr:cNvPr id="4795" name="WordArt 6"/>
        <xdr:cNvSpPr>
          <a:spLocks noChangeArrowheads="1" noChangeShapeType="1" noTextEdit="1"/>
        </xdr:cNvSpPr>
      </xdr:nvSpPr>
      <xdr:spPr bwMode="auto">
        <a:xfrm>
          <a:off x="52923493"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64</xdr:col>
      <xdr:colOff>1012243</xdr:colOff>
      <xdr:row>43</xdr:row>
      <xdr:rowOff>121947</xdr:rowOff>
    </xdr:from>
    <xdr:to>
      <xdr:col>64</xdr:col>
      <xdr:colOff>1012243</xdr:colOff>
      <xdr:row>44</xdr:row>
      <xdr:rowOff>96744</xdr:rowOff>
    </xdr:to>
    <xdr:sp macro="" textlink="">
      <xdr:nvSpPr>
        <xdr:cNvPr id="4796" name="WordArt 6"/>
        <xdr:cNvSpPr>
          <a:spLocks noChangeArrowheads="1" noChangeShapeType="1" noTextEdit="1"/>
        </xdr:cNvSpPr>
      </xdr:nvSpPr>
      <xdr:spPr bwMode="auto">
        <a:xfrm>
          <a:off x="52923493"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43</xdr:row>
      <xdr:rowOff>121947</xdr:rowOff>
    </xdr:from>
    <xdr:to>
      <xdr:col>76</xdr:col>
      <xdr:colOff>3756</xdr:colOff>
      <xdr:row>44</xdr:row>
      <xdr:rowOff>96744</xdr:rowOff>
    </xdr:to>
    <xdr:sp macro="" textlink="">
      <xdr:nvSpPr>
        <xdr:cNvPr id="4797" name="WordArt 6"/>
        <xdr:cNvSpPr>
          <a:spLocks noChangeArrowheads="1" noChangeShapeType="1" noTextEdit="1"/>
        </xdr:cNvSpPr>
      </xdr:nvSpPr>
      <xdr:spPr bwMode="auto">
        <a:xfrm>
          <a:off x="91046881"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43</xdr:row>
      <xdr:rowOff>121947</xdr:rowOff>
    </xdr:from>
    <xdr:to>
      <xdr:col>75</xdr:col>
      <xdr:colOff>1012243</xdr:colOff>
      <xdr:row>44</xdr:row>
      <xdr:rowOff>96744</xdr:rowOff>
    </xdr:to>
    <xdr:sp macro="" textlink="">
      <xdr:nvSpPr>
        <xdr:cNvPr id="4798" name="WordArt 6"/>
        <xdr:cNvSpPr>
          <a:spLocks noChangeArrowheads="1" noChangeShapeType="1" noTextEdit="1"/>
        </xdr:cNvSpPr>
      </xdr:nvSpPr>
      <xdr:spPr bwMode="auto">
        <a:xfrm>
          <a:off x="90102743"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43</xdr:row>
      <xdr:rowOff>121947</xdr:rowOff>
    </xdr:from>
    <xdr:to>
      <xdr:col>75</xdr:col>
      <xdr:colOff>1012243</xdr:colOff>
      <xdr:row>44</xdr:row>
      <xdr:rowOff>96744</xdr:rowOff>
    </xdr:to>
    <xdr:sp macro="" textlink="">
      <xdr:nvSpPr>
        <xdr:cNvPr id="4799" name="WordArt 6"/>
        <xdr:cNvSpPr>
          <a:spLocks noChangeArrowheads="1" noChangeShapeType="1" noTextEdit="1"/>
        </xdr:cNvSpPr>
      </xdr:nvSpPr>
      <xdr:spPr bwMode="auto">
        <a:xfrm>
          <a:off x="90102743"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43</xdr:row>
      <xdr:rowOff>121947</xdr:rowOff>
    </xdr:from>
    <xdr:to>
      <xdr:col>76</xdr:col>
      <xdr:colOff>1012243</xdr:colOff>
      <xdr:row>44</xdr:row>
      <xdr:rowOff>96744</xdr:rowOff>
    </xdr:to>
    <xdr:sp macro="" textlink="">
      <xdr:nvSpPr>
        <xdr:cNvPr id="4801" name="WordArt 6"/>
        <xdr:cNvSpPr>
          <a:spLocks noChangeArrowheads="1" noChangeShapeType="1" noTextEdit="1"/>
        </xdr:cNvSpPr>
      </xdr:nvSpPr>
      <xdr:spPr bwMode="auto">
        <a:xfrm>
          <a:off x="92055368"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43</xdr:row>
      <xdr:rowOff>121947</xdr:rowOff>
    </xdr:from>
    <xdr:to>
      <xdr:col>76</xdr:col>
      <xdr:colOff>1012243</xdr:colOff>
      <xdr:row>44</xdr:row>
      <xdr:rowOff>96744</xdr:rowOff>
    </xdr:to>
    <xdr:sp macro="" textlink="">
      <xdr:nvSpPr>
        <xdr:cNvPr id="4802" name="WordArt 6"/>
        <xdr:cNvSpPr>
          <a:spLocks noChangeArrowheads="1" noChangeShapeType="1" noTextEdit="1"/>
        </xdr:cNvSpPr>
      </xdr:nvSpPr>
      <xdr:spPr bwMode="auto">
        <a:xfrm>
          <a:off x="92055368"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3756</xdr:colOff>
      <xdr:row>43</xdr:row>
      <xdr:rowOff>121947</xdr:rowOff>
    </xdr:from>
    <xdr:to>
      <xdr:col>69</xdr:col>
      <xdr:colOff>3756</xdr:colOff>
      <xdr:row>44</xdr:row>
      <xdr:rowOff>96744</xdr:rowOff>
    </xdr:to>
    <xdr:sp macro="" textlink="">
      <xdr:nvSpPr>
        <xdr:cNvPr id="4803" name="WordArt 6"/>
        <xdr:cNvSpPr>
          <a:spLocks noChangeArrowheads="1" noChangeShapeType="1" noTextEdit="1"/>
        </xdr:cNvSpPr>
      </xdr:nvSpPr>
      <xdr:spPr bwMode="auto">
        <a:xfrm>
          <a:off x="78775506"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70</xdr:col>
      <xdr:colOff>3756</xdr:colOff>
      <xdr:row>43</xdr:row>
      <xdr:rowOff>121947</xdr:rowOff>
    </xdr:from>
    <xdr:to>
      <xdr:col>70</xdr:col>
      <xdr:colOff>3756</xdr:colOff>
      <xdr:row>44</xdr:row>
      <xdr:rowOff>96744</xdr:rowOff>
    </xdr:to>
    <xdr:sp macro="" textlink="">
      <xdr:nvSpPr>
        <xdr:cNvPr id="4804" name="WordArt 6"/>
        <xdr:cNvSpPr>
          <a:spLocks noChangeArrowheads="1" noChangeShapeType="1" noTextEdit="1"/>
        </xdr:cNvSpPr>
      </xdr:nvSpPr>
      <xdr:spPr bwMode="auto">
        <a:xfrm>
          <a:off x="80426506"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71</xdr:col>
      <xdr:colOff>3756</xdr:colOff>
      <xdr:row>43</xdr:row>
      <xdr:rowOff>121947</xdr:rowOff>
    </xdr:from>
    <xdr:to>
      <xdr:col>71</xdr:col>
      <xdr:colOff>3756</xdr:colOff>
      <xdr:row>44</xdr:row>
      <xdr:rowOff>96744</xdr:rowOff>
    </xdr:to>
    <xdr:sp macro="" textlink="">
      <xdr:nvSpPr>
        <xdr:cNvPr id="4805" name="WordArt 6"/>
        <xdr:cNvSpPr>
          <a:spLocks noChangeArrowheads="1" noChangeShapeType="1" noTextEdit="1"/>
        </xdr:cNvSpPr>
      </xdr:nvSpPr>
      <xdr:spPr bwMode="auto">
        <a:xfrm>
          <a:off x="81791756"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72</xdr:col>
      <xdr:colOff>3756</xdr:colOff>
      <xdr:row>43</xdr:row>
      <xdr:rowOff>121947</xdr:rowOff>
    </xdr:from>
    <xdr:to>
      <xdr:col>72</xdr:col>
      <xdr:colOff>3756</xdr:colOff>
      <xdr:row>44</xdr:row>
      <xdr:rowOff>96744</xdr:rowOff>
    </xdr:to>
    <xdr:sp macro="" textlink="">
      <xdr:nvSpPr>
        <xdr:cNvPr id="4806" name="WordArt 6"/>
        <xdr:cNvSpPr>
          <a:spLocks noChangeArrowheads="1" noChangeShapeType="1" noTextEdit="1"/>
        </xdr:cNvSpPr>
      </xdr:nvSpPr>
      <xdr:spPr bwMode="auto">
        <a:xfrm>
          <a:off x="83712631"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73</xdr:col>
      <xdr:colOff>3756</xdr:colOff>
      <xdr:row>43</xdr:row>
      <xdr:rowOff>121947</xdr:rowOff>
    </xdr:from>
    <xdr:to>
      <xdr:col>73</xdr:col>
      <xdr:colOff>3756</xdr:colOff>
      <xdr:row>44</xdr:row>
      <xdr:rowOff>96744</xdr:rowOff>
    </xdr:to>
    <xdr:sp macro="" textlink="">
      <xdr:nvSpPr>
        <xdr:cNvPr id="4807" name="WordArt 6"/>
        <xdr:cNvSpPr>
          <a:spLocks noChangeArrowheads="1" noChangeShapeType="1" noTextEdit="1"/>
        </xdr:cNvSpPr>
      </xdr:nvSpPr>
      <xdr:spPr bwMode="auto">
        <a:xfrm>
          <a:off x="85824006"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74</xdr:col>
      <xdr:colOff>3756</xdr:colOff>
      <xdr:row>43</xdr:row>
      <xdr:rowOff>121947</xdr:rowOff>
    </xdr:from>
    <xdr:to>
      <xdr:col>74</xdr:col>
      <xdr:colOff>3756</xdr:colOff>
      <xdr:row>44</xdr:row>
      <xdr:rowOff>96744</xdr:rowOff>
    </xdr:to>
    <xdr:sp macro="" textlink="">
      <xdr:nvSpPr>
        <xdr:cNvPr id="4808" name="WordArt 6"/>
        <xdr:cNvSpPr>
          <a:spLocks noChangeArrowheads="1" noChangeShapeType="1" noTextEdit="1"/>
        </xdr:cNvSpPr>
      </xdr:nvSpPr>
      <xdr:spPr bwMode="auto">
        <a:xfrm>
          <a:off x="87665506"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3756</xdr:colOff>
      <xdr:row>43</xdr:row>
      <xdr:rowOff>121947</xdr:rowOff>
    </xdr:from>
    <xdr:to>
      <xdr:col>75</xdr:col>
      <xdr:colOff>3756</xdr:colOff>
      <xdr:row>44</xdr:row>
      <xdr:rowOff>96744</xdr:rowOff>
    </xdr:to>
    <xdr:sp macro="" textlink="">
      <xdr:nvSpPr>
        <xdr:cNvPr id="4809" name="WordArt 6"/>
        <xdr:cNvSpPr>
          <a:spLocks noChangeArrowheads="1" noChangeShapeType="1" noTextEdit="1"/>
        </xdr:cNvSpPr>
      </xdr:nvSpPr>
      <xdr:spPr bwMode="auto">
        <a:xfrm>
          <a:off x="89094256"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43</xdr:row>
      <xdr:rowOff>121947</xdr:rowOff>
    </xdr:from>
    <xdr:to>
      <xdr:col>76</xdr:col>
      <xdr:colOff>3756</xdr:colOff>
      <xdr:row>44</xdr:row>
      <xdr:rowOff>96744</xdr:rowOff>
    </xdr:to>
    <xdr:sp macro="" textlink="">
      <xdr:nvSpPr>
        <xdr:cNvPr id="4810" name="WordArt 6"/>
        <xdr:cNvSpPr>
          <a:spLocks noChangeArrowheads="1" noChangeShapeType="1" noTextEdit="1"/>
        </xdr:cNvSpPr>
      </xdr:nvSpPr>
      <xdr:spPr bwMode="auto">
        <a:xfrm>
          <a:off x="91046881"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3756</xdr:colOff>
      <xdr:row>43</xdr:row>
      <xdr:rowOff>121947</xdr:rowOff>
    </xdr:from>
    <xdr:to>
      <xdr:col>77</xdr:col>
      <xdr:colOff>3756</xdr:colOff>
      <xdr:row>44</xdr:row>
      <xdr:rowOff>96744</xdr:rowOff>
    </xdr:to>
    <xdr:sp macro="" textlink="">
      <xdr:nvSpPr>
        <xdr:cNvPr id="4812" name="WordArt 6"/>
        <xdr:cNvSpPr>
          <a:spLocks noChangeArrowheads="1" noChangeShapeType="1" noTextEdit="1"/>
        </xdr:cNvSpPr>
      </xdr:nvSpPr>
      <xdr:spPr bwMode="auto">
        <a:xfrm>
          <a:off x="94412381"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78</xdr:col>
      <xdr:colOff>3756</xdr:colOff>
      <xdr:row>43</xdr:row>
      <xdr:rowOff>121947</xdr:rowOff>
    </xdr:from>
    <xdr:to>
      <xdr:col>78</xdr:col>
      <xdr:colOff>3756</xdr:colOff>
      <xdr:row>44</xdr:row>
      <xdr:rowOff>96744</xdr:rowOff>
    </xdr:to>
    <xdr:sp macro="" textlink="">
      <xdr:nvSpPr>
        <xdr:cNvPr id="4813" name="WordArt 6"/>
        <xdr:cNvSpPr>
          <a:spLocks noChangeArrowheads="1" noChangeShapeType="1" noTextEdit="1"/>
        </xdr:cNvSpPr>
      </xdr:nvSpPr>
      <xdr:spPr bwMode="auto">
        <a:xfrm>
          <a:off x="95999881"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3756</xdr:colOff>
      <xdr:row>43</xdr:row>
      <xdr:rowOff>121947</xdr:rowOff>
    </xdr:from>
    <xdr:to>
      <xdr:col>79</xdr:col>
      <xdr:colOff>3756</xdr:colOff>
      <xdr:row>44</xdr:row>
      <xdr:rowOff>96744</xdr:rowOff>
    </xdr:to>
    <xdr:sp macro="" textlink="">
      <xdr:nvSpPr>
        <xdr:cNvPr id="4814" name="WordArt 6"/>
        <xdr:cNvSpPr>
          <a:spLocks noChangeArrowheads="1" noChangeShapeType="1" noTextEdit="1"/>
        </xdr:cNvSpPr>
      </xdr:nvSpPr>
      <xdr:spPr bwMode="auto">
        <a:xfrm>
          <a:off x="97889006"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80</xdr:col>
      <xdr:colOff>3756</xdr:colOff>
      <xdr:row>43</xdr:row>
      <xdr:rowOff>121947</xdr:rowOff>
    </xdr:from>
    <xdr:to>
      <xdr:col>80</xdr:col>
      <xdr:colOff>3756</xdr:colOff>
      <xdr:row>44</xdr:row>
      <xdr:rowOff>96744</xdr:rowOff>
    </xdr:to>
    <xdr:sp macro="" textlink="">
      <xdr:nvSpPr>
        <xdr:cNvPr id="4815" name="WordArt 6"/>
        <xdr:cNvSpPr>
          <a:spLocks noChangeArrowheads="1" noChangeShapeType="1" noTextEdit="1"/>
        </xdr:cNvSpPr>
      </xdr:nvSpPr>
      <xdr:spPr bwMode="auto">
        <a:xfrm>
          <a:off x="99905131"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3756</xdr:colOff>
      <xdr:row>43</xdr:row>
      <xdr:rowOff>121947</xdr:rowOff>
    </xdr:from>
    <xdr:to>
      <xdr:col>79</xdr:col>
      <xdr:colOff>3756</xdr:colOff>
      <xdr:row>44</xdr:row>
      <xdr:rowOff>96744</xdr:rowOff>
    </xdr:to>
    <xdr:sp macro="" textlink="">
      <xdr:nvSpPr>
        <xdr:cNvPr id="4816" name="WordArt 6"/>
        <xdr:cNvSpPr>
          <a:spLocks noChangeArrowheads="1" noChangeShapeType="1" noTextEdit="1"/>
        </xdr:cNvSpPr>
      </xdr:nvSpPr>
      <xdr:spPr bwMode="auto">
        <a:xfrm>
          <a:off x="97889006"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3756</xdr:colOff>
      <xdr:row>43</xdr:row>
      <xdr:rowOff>121947</xdr:rowOff>
    </xdr:from>
    <xdr:to>
      <xdr:col>75</xdr:col>
      <xdr:colOff>3756</xdr:colOff>
      <xdr:row>44</xdr:row>
      <xdr:rowOff>96744</xdr:rowOff>
    </xdr:to>
    <xdr:sp macro="" textlink="">
      <xdr:nvSpPr>
        <xdr:cNvPr id="4817" name="WordArt 6"/>
        <xdr:cNvSpPr>
          <a:spLocks noChangeArrowheads="1" noChangeShapeType="1" noTextEdit="1"/>
        </xdr:cNvSpPr>
      </xdr:nvSpPr>
      <xdr:spPr bwMode="auto">
        <a:xfrm>
          <a:off x="89094256"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74</xdr:col>
      <xdr:colOff>1012243</xdr:colOff>
      <xdr:row>43</xdr:row>
      <xdr:rowOff>121947</xdr:rowOff>
    </xdr:from>
    <xdr:to>
      <xdr:col>74</xdr:col>
      <xdr:colOff>1012243</xdr:colOff>
      <xdr:row>44</xdr:row>
      <xdr:rowOff>96744</xdr:rowOff>
    </xdr:to>
    <xdr:sp macro="" textlink="">
      <xdr:nvSpPr>
        <xdr:cNvPr id="4818" name="WordArt 6"/>
        <xdr:cNvSpPr>
          <a:spLocks noChangeArrowheads="1" noChangeShapeType="1" noTextEdit="1"/>
        </xdr:cNvSpPr>
      </xdr:nvSpPr>
      <xdr:spPr bwMode="auto">
        <a:xfrm>
          <a:off x="88673993"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74</xdr:col>
      <xdr:colOff>1012243</xdr:colOff>
      <xdr:row>43</xdr:row>
      <xdr:rowOff>121947</xdr:rowOff>
    </xdr:from>
    <xdr:to>
      <xdr:col>74</xdr:col>
      <xdr:colOff>1012243</xdr:colOff>
      <xdr:row>44</xdr:row>
      <xdr:rowOff>96744</xdr:rowOff>
    </xdr:to>
    <xdr:sp macro="" textlink="">
      <xdr:nvSpPr>
        <xdr:cNvPr id="4819" name="WordArt 6"/>
        <xdr:cNvSpPr>
          <a:spLocks noChangeArrowheads="1" noChangeShapeType="1" noTextEdit="1"/>
        </xdr:cNvSpPr>
      </xdr:nvSpPr>
      <xdr:spPr bwMode="auto">
        <a:xfrm>
          <a:off x="88673993"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43</xdr:row>
      <xdr:rowOff>121947</xdr:rowOff>
    </xdr:from>
    <xdr:to>
      <xdr:col>76</xdr:col>
      <xdr:colOff>3756</xdr:colOff>
      <xdr:row>44</xdr:row>
      <xdr:rowOff>96744</xdr:rowOff>
    </xdr:to>
    <xdr:sp macro="" textlink="">
      <xdr:nvSpPr>
        <xdr:cNvPr id="4820" name="WordArt 6"/>
        <xdr:cNvSpPr>
          <a:spLocks noChangeArrowheads="1" noChangeShapeType="1" noTextEdit="1"/>
        </xdr:cNvSpPr>
      </xdr:nvSpPr>
      <xdr:spPr bwMode="auto">
        <a:xfrm>
          <a:off x="91046881"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43</xdr:row>
      <xdr:rowOff>121947</xdr:rowOff>
    </xdr:from>
    <xdr:to>
      <xdr:col>75</xdr:col>
      <xdr:colOff>1012243</xdr:colOff>
      <xdr:row>44</xdr:row>
      <xdr:rowOff>96744</xdr:rowOff>
    </xdr:to>
    <xdr:sp macro="" textlink="">
      <xdr:nvSpPr>
        <xdr:cNvPr id="4821" name="WordArt 6"/>
        <xdr:cNvSpPr>
          <a:spLocks noChangeArrowheads="1" noChangeShapeType="1" noTextEdit="1"/>
        </xdr:cNvSpPr>
      </xdr:nvSpPr>
      <xdr:spPr bwMode="auto">
        <a:xfrm>
          <a:off x="90102743"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43</xdr:row>
      <xdr:rowOff>121947</xdr:rowOff>
    </xdr:from>
    <xdr:to>
      <xdr:col>75</xdr:col>
      <xdr:colOff>1012243</xdr:colOff>
      <xdr:row>44</xdr:row>
      <xdr:rowOff>96744</xdr:rowOff>
    </xdr:to>
    <xdr:sp macro="" textlink="">
      <xdr:nvSpPr>
        <xdr:cNvPr id="4822" name="WordArt 6"/>
        <xdr:cNvSpPr>
          <a:spLocks noChangeArrowheads="1" noChangeShapeType="1" noTextEdit="1"/>
        </xdr:cNvSpPr>
      </xdr:nvSpPr>
      <xdr:spPr bwMode="auto">
        <a:xfrm>
          <a:off x="90102743"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43</xdr:row>
      <xdr:rowOff>121947</xdr:rowOff>
    </xdr:from>
    <xdr:to>
      <xdr:col>75</xdr:col>
      <xdr:colOff>1012243</xdr:colOff>
      <xdr:row>44</xdr:row>
      <xdr:rowOff>96744</xdr:rowOff>
    </xdr:to>
    <xdr:sp macro="" textlink="">
      <xdr:nvSpPr>
        <xdr:cNvPr id="4823" name="WordArt 6"/>
        <xdr:cNvSpPr>
          <a:spLocks noChangeArrowheads="1" noChangeShapeType="1" noTextEdit="1"/>
        </xdr:cNvSpPr>
      </xdr:nvSpPr>
      <xdr:spPr bwMode="auto">
        <a:xfrm>
          <a:off x="90102743"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43</xdr:row>
      <xdr:rowOff>121947</xdr:rowOff>
    </xdr:from>
    <xdr:to>
      <xdr:col>75</xdr:col>
      <xdr:colOff>1012243</xdr:colOff>
      <xdr:row>44</xdr:row>
      <xdr:rowOff>96744</xdr:rowOff>
    </xdr:to>
    <xdr:sp macro="" textlink="">
      <xdr:nvSpPr>
        <xdr:cNvPr id="4824" name="WordArt 6"/>
        <xdr:cNvSpPr>
          <a:spLocks noChangeArrowheads="1" noChangeShapeType="1" noTextEdit="1"/>
        </xdr:cNvSpPr>
      </xdr:nvSpPr>
      <xdr:spPr bwMode="auto">
        <a:xfrm>
          <a:off x="90102743"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43</xdr:row>
      <xdr:rowOff>121947</xdr:rowOff>
    </xdr:from>
    <xdr:to>
      <xdr:col>76</xdr:col>
      <xdr:colOff>1012243</xdr:colOff>
      <xdr:row>44</xdr:row>
      <xdr:rowOff>96744</xdr:rowOff>
    </xdr:to>
    <xdr:sp macro="" textlink="">
      <xdr:nvSpPr>
        <xdr:cNvPr id="4825" name="WordArt 6"/>
        <xdr:cNvSpPr>
          <a:spLocks noChangeArrowheads="1" noChangeShapeType="1" noTextEdit="1"/>
        </xdr:cNvSpPr>
      </xdr:nvSpPr>
      <xdr:spPr bwMode="auto">
        <a:xfrm>
          <a:off x="92055368"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43</xdr:row>
      <xdr:rowOff>121947</xdr:rowOff>
    </xdr:from>
    <xdr:to>
      <xdr:col>76</xdr:col>
      <xdr:colOff>1012243</xdr:colOff>
      <xdr:row>44</xdr:row>
      <xdr:rowOff>96744</xdr:rowOff>
    </xdr:to>
    <xdr:sp macro="" textlink="">
      <xdr:nvSpPr>
        <xdr:cNvPr id="4826" name="WordArt 6"/>
        <xdr:cNvSpPr>
          <a:spLocks noChangeArrowheads="1" noChangeShapeType="1" noTextEdit="1"/>
        </xdr:cNvSpPr>
      </xdr:nvSpPr>
      <xdr:spPr bwMode="auto">
        <a:xfrm>
          <a:off x="92055368"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1012243</xdr:colOff>
      <xdr:row>43</xdr:row>
      <xdr:rowOff>121947</xdr:rowOff>
    </xdr:from>
    <xdr:to>
      <xdr:col>69</xdr:col>
      <xdr:colOff>1012243</xdr:colOff>
      <xdr:row>44</xdr:row>
      <xdr:rowOff>96744</xdr:rowOff>
    </xdr:to>
    <xdr:sp macro="" textlink="">
      <xdr:nvSpPr>
        <xdr:cNvPr id="4827" name="WordArt 6"/>
        <xdr:cNvSpPr>
          <a:spLocks noChangeArrowheads="1" noChangeShapeType="1" noTextEdit="1"/>
        </xdr:cNvSpPr>
      </xdr:nvSpPr>
      <xdr:spPr bwMode="auto">
        <a:xfrm>
          <a:off x="79783993"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1012243</xdr:colOff>
      <xdr:row>43</xdr:row>
      <xdr:rowOff>121947</xdr:rowOff>
    </xdr:from>
    <xdr:to>
      <xdr:col>69</xdr:col>
      <xdr:colOff>1012243</xdr:colOff>
      <xdr:row>44</xdr:row>
      <xdr:rowOff>96744</xdr:rowOff>
    </xdr:to>
    <xdr:sp macro="" textlink="">
      <xdr:nvSpPr>
        <xdr:cNvPr id="4828" name="WordArt 6"/>
        <xdr:cNvSpPr>
          <a:spLocks noChangeArrowheads="1" noChangeShapeType="1" noTextEdit="1"/>
        </xdr:cNvSpPr>
      </xdr:nvSpPr>
      <xdr:spPr bwMode="auto">
        <a:xfrm>
          <a:off x="79783993"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43</xdr:row>
      <xdr:rowOff>121947</xdr:rowOff>
    </xdr:from>
    <xdr:to>
      <xdr:col>77</xdr:col>
      <xdr:colOff>1012243</xdr:colOff>
      <xdr:row>44</xdr:row>
      <xdr:rowOff>96744</xdr:rowOff>
    </xdr:to>
    <xdr:sp macro="" textlink="">
      <xdr:nvSpPr>
        <xdr:cNvPr id="4829" name="WordArt 6"/>
        <xdr:cNvSpPr>
          <a:spLocks noChangeArrowheads="1" noChangeShapeType="1" noTextEdit="1"/>
        </xdr:cNvSpPr>
      </xdr:nvSpPr>
      <xdr:spPr bwMode="auto">
        <a:xfrm>
          <a:off x="95420868"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43</xdr:row>
      <xdr:rowOff>121947</xdr:rowOff>
    </xdr:from>
    <xdr:to>
      <xdr:col>77</xdr:col>
      <xdr:colOff>1012243</xdr:colOff>
      <xdr:row>44</xdr:row>
      <xdr:rowOff>96744</xdr:rowOff>
    </xdr:to>
    <xdr:sp macro="" textlink="">
      <xdr:nvSpPr>
        <xdr:cNvPr id="4830" name="WordArt 6"/>
        <xdr:cNvSpPr>
          <a:spLocks noChangeArrowheads="1" noChangeShapeType="1" noTextEdit="1"/>
        </xdr:cNvSpPr>
      </xdr:nvSpPr>
      <xdr:spPr bwMode="auto">
        <a:xfrm>
          <a:off x="95420868" y="308241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43</xdr:col>
      <xdr:colOff>1012243</xdr:colOff>
      <xdr:row>36</xdr:row>
      <xdr:rowOff>110186</xdr:rowOff>
    </xdr:from>
    <xdr:to>
      <xdr:col>43</xdr:col>
      <xdr:colOff>1012243</xdr:colOff>
      <xdr:row>37</xdr:row>
      <xdr:rowOff>91796</xdr:rowOff>
    </xdr:to>
    <xdr:sp macro="" textlink="">
      <xdr:nvSpPr>
        <xdr:cNvPr id="4831" name="WordArt 5"/>
        <xdr:cNvSpPr>
          <a:spLocks noChangeArrowheads="1" noChangeShapeType="1" noTextEdit="1"/>
        </xdr:cNvSpPr>
      </xdr:nvSpPr>
      <xdr:spPr bwMode="auto">
        <a:xfrm>
          <a:off x="55431743" y="27272311"/>
          <a:ext cx="0" cy="21973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43</xdr:col>
      <xdr:colOff>1012243</xdr:colOff>
      <xdr:row>36</xdr:row>
      <xdr:rowOff>110186</xdr:rowOff>
    </xdr:from>
    <xdr:to>
      <xdr:col>43</xdr:col>
      <xdr:colOff>1012243</xdr:colOff>
      <xdr:row>37</xdr:row>
      <xdr:rowOff>91796</xdr:rowOff>
    </xdr:to>
    <xdr:sp macro="" textlink="">
      <xdr:nvSpPr>
        <xdr:cNvPr id="4832" name="WordArt 5"/>
        <xdr:cNvSpPr>
          <a:spLocks noChangeArrowheads="1" noChangeShapeType="1" noTextEdit="1"/>
        </xdr:cNvSpPr>
      </xdr:nvSpPr>
      <xdr:spPr bwMode="auto">
        <a:xfrm>
          <a:off x="55431743" y="27272311"/>
          <a:ext cx="0" cy="21973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47</xdr:col>
      <xdr:colOff>3756</xdr:colOff>
      <xdr:row>36</xdr:row>
      <xdr:rowOff>121947</xdr:rowOff>
    </xdr:from>
    <xdr:to>
      <xdr:col>47</xdr:col>
      <xdr:colOff>3756</xdr:colOff>
      <xdr:row>37</xdr:row>
      <xdr:rowOff>96744</xdr:rowOff>
    </xdr:to>
    <xdr:sp macro="" textlink="">
      <xdr:nvSpPr>
        <xdr:cNvPr id="4833" name="WordArt 6"/>
        <xdr:cNvSpPr>
          <a:spLocks noChangeArrowheads="1" noChangeShapeType="1" noTextEdit="1"/>
        </xdr:cNvSpPr>
      </xdr:nvSpPr>
      <xdr:spPr bwMode="auto">
        <a:xfrm>
          <a:off x="55677381" y="27284072"/>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56</xdr:col>
      <xdr:colOff>3756</xdr:colOff>
      <xdr:row>37</xdr:row>
      <xdr:rowOff>121947</xdr:rowOff>
    </xdr:from>
    <xdr:to>
      <xdr:col>56</xdr:col>
      <xdr:colOff>3756</xdr:colOff>
      <xdr:row>38</xdr:row>
      <xdr:rowOff>96744</xdr:rowOff>
    </xdr:to>
    <xdr:sp macro="" textlink="">
      <xdr:nvSpPr>
        <xdr:cNvPr id="4834" name="WordArt 6"/>
        <xdr:cNvSpPr>
          <a:spLocks noChangeArrowheads="1" noChangeShapeType="1" noTextEdit="1"/>
        </xdr:cNvSpPr>
      </xdr:nvSpPr>
      <xdr:spPr bwMode="auto">
        <a:xfrm>
          <a:off x="75965631" y="27522197"/>
          <a:ext cx="0" cy="2764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56</xdr:col>
      <xdr:colOff>3756</xdr:colOff>
      <xdr:row>37</xdr:row>
      <xdr:rowOff>121947</xdr:rowOff>
    </xdr:from>
    <xdr:to>
      <xdr:col>56</xdr:col>
      <xdr:colOff>3756</xdr:colOff>
      <xdr:row>38</xdr:row>
      <xdr:rowOff>96744</xdr:rowOff>
    </xdr:to>
    <xdr:sp macro="" textlink="">
      <xdr:nvSpPr>
        <xdr:cNvPr id="4835" name="WordArt 6"/>
        <xdr:cNvSpPr>
          <a:spLocks noChangeArrowheads="1" noChangeShapeType="1" noTextEdit="1"/>
        </xdr:cNvSpPr>
      </xdr:nvSpPr>
      <xdr:spPr bwMode="auto">
        <a:xfrm>
          <a:off x="75965631" y="27522197"/>
          <a:ext cx="0" cy="2764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57</xdr:col>
      <xdr:colOff>3756</xdr:colOff>
      <xdr:row>37</xdr:row>
      <xdr:rowOff>121947</xdr:rowOff>
    </xdr:from>
    <xdr:to>
      <xdr:col>57</xdr:col>
      <xdr:colOff>3756</xdr:colOff>
      <xdr:row>38</xdr:row>
      <xdr:rowOff>96744</xdr:rowOff>
    </xdr:to>
    <xdr:sp macro="" textlink="">
      <xdr:nvSpPr>
        <xdr:cNvPr id="4836" name="WordArt 6"/>
        <xdr:cNvSpPr>
          <a:spLocks noChangeArrowheads="1" noChangeShapeType="1" noTextEdit="1"/>
        </xdr:cNvSpPr>
      </xdr:nvSpPr>
      <xdr:spPr bwMode="auto">
        <a:xfrm>
          <a:off x="77362631" y="27522197"/>
          <a:ext cx="0" cy="2764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3756</xdr:colOff>
      <xdr:row>43</xdr:row>
      <xdr:rowOff>121947</xdr:rowOff>
    </xdr:from>
    <xdr:to>
      <xdr:col>62</xdr:col>
      <xdr:colOff>3756</xdr:colOff>
      <xdr:row>44</xdr:row>
      <xdr:rowOff>96744</xdr:rowOff>
    </xdr:to>
    <xdr:sp macro="" textlink="">
      <xdr:nvSpPr>
        <xdr:cNvPr id="5065" name="WordArt 6"/>
        <xdr:cNvSpPr>
          <a:spLocks noChangeArrowheads="1" noChangeShapeType="1" noTextEdit="1"/>
        </xdr:cNvSpPr>
      </xdr:nvSpPr>
      <xdr:spPr bwMode="auto">
        <a:xfrm>
          <a:off x="9089130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43</xdr:row>
      <xdr:rowOff>121947</xdr:rowOff>
    </xdr:from>
    <xdr:to>
      <xdr:col>61</xdr:col>
      <xdr:colOff>1012243</xdr:colOff>
      <xdr:row>44</xdr:row>
      <xdr:rowOff>96744</xdr:rowOff>
    </xdr:to>
    <xdr:sp macro="" textlink="">
      <xdr:nvSpPr>
        <xdr:cNvPr id="5066" name="WordArt 6"/>
        <xdr:cNvSpPr>
          <a:spLocks noChangeArrowheads="1" noChangeShapeType="1" noTextEdit="1"/>
        </xdr:cNvSpPr>
      </xdr:nvSpPr>
      <xdr:spPr bwMode="auto">
        <a:xfrm>
          <a:off x="8994716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43</xdr:row>
      <xdr:rowOff>121947</xdr:rowOff>
    </xdr:from>
    <xdr:to>
      <xdr:col>61</xdr:col>
      <xdr:colOff>1012243</xdr:colOff>
      <xdr:row>44</xdr:row>
      <xdr:rowOff>96744</xdr:rowOff>
    </xdr:to>
    <xdr:sp macro="" textlink="">
      <xdr:nvSpPr>
        <xdr:cNvPr id="5067" name="WordArt 6"/>
        <xdr:cNvSpPr>
          <a:spLocks noChangeArrowheads="1" noChangeShapeType="1" noTextEdit="1"/>
        </xdr:cNvSpPr>
      </xdr:nvSpPr>
      <xdr:spPr bwMode="auto">
        <a:xfrm>
          <a:off x="8994716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67</xdr:col>
      <xdr:colOff>3756</xdr:colOff>
      <xdr:row>44</xdr:row>
      <xdr:rowOff>122886</xdr:rowOff>
    </xdr:from>
    <xdr:to>
      <xdr:col>67</xdr:col>
      <xdr:colOff>3756</xdr:colOff>
      <xdr:row>45</xdr:row>
      <xdr:rowOff>97683</xdr:rowOff>
    </xdr:to>
    <xdr:sp macro="" textlink="">
      <xdr:nvSpPr>
        <xdr:cNvPr id="5068" name="WordArt 6"/>
        <xdr:cNvSpPr>
          <a:spLocks noChangeArrowheads="1" noChangeShapeType="1" noTextEdit="1"/>
        </xdr:cNvSpPr>
      </xdr:nvSpPr>
      <xdr:spPr bwMode="auto">
        <a:xfrm>
          <a:off x="87509931" y="32307861"/>
          <a:ext cx="0" cy="31847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63</xdr:col>
      <xdr:colOff>3756</xdr:colOff>
      <xdr:row>43</xdr:row>
      <xdr:rowOff>121947</xdr:rowOff>
    </xdr:from>
    <xdr:to>
      <xdr:col>63</xdr:col>
      <xdr:colOff>3756</xdr:colOff>
      <xdr:row>44</xdr:row>
      <xdr:rowOff>96744</xdr:rowOff>
    </xdr:to>
    <xdr:sp macro="" textlink="">
      <xdr:nvSpPr>
        <xdr:cNvPr id="5069" name="WordArt 6"/>
        <xdr:cNvSpPr>
          <a:spLocks noChangeArrowheads="1" noChangeShapeType="1" noTextEdit="1"/>
        </xdr:cNvSpPr>
      </xdr:nvSpPr>
      <xdr:spPr bwMode="auto">
        <a:xfrm>
          <a:off x="92653431"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43</xdr:row>
      <xdr:rowOff>121947</xdr:rowOff>
    </xdr:from>
    <xdr:to>
      <xdr:col>62</xdr:col>
      <xdr:colOff>1012243</xdr:colOff>
      <xdr:row>44</xdr:row>
      <xdr:rowOff>96744</xdr:rowOff>
    </xdr:to>
    <xdr:sp macro="" textlink="">
      <xdr:nvSpPr>
        <xdr:cNvPr id="5070" name="WordArt 6"/>
        <xdr:cNvSpPr>
          <a:spLocks noChangeArrowheads="1" noChangeShapeType="1" noTextEdit="1"/>
        </xdr:cNvSpPr>
      </xdr:nvSpPr>
      <xdr:spPr bwMode="auto">
        <a:xfrm>
          <a:off x="9189979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43</xdr:row>
      <xdr:rowOff>121947</xdr:rowOff>
    </xdr:from>
    <xdr:to>
      <xdr:col>62</xdr:col>
      <xdr:colOff>1012243</xdr:colOff>
      <xdr:row>44</xdr:row>
      <xdr:rowOff>96744</xdr:rowOff>
    </xdr:to>
    <xdr:sp macro="" textlink="">
      <xdr:nvSpPr>
        <xdr:cNvPr id="5071" name="WordArt 6"/>
        <xdr:cNvSpPr>
          <a:spLocks noChangeArrowheads="1" noChangeShapeType="1" noTextEdit="1"/>
        </xdr:cNvSpPr>
      </xdr:nvSpPr>
      <xdr:spPr bwMode="auto">
        <a:xfrm>
          <a:off x="9189979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68</xdr:col>
      <xdr:colOff>3756</xdr:colOff>
      <xdr:row>44</xdr:row>
      <xdr:rowOff>122886</xdr:rowOff>
    </xdr:from>
    <xdr:to>
      <xdr:col>68</xdr:col>
      <xdr:colOff>3756</xdr:colOff>
      <xdr:row>45</xdr:row>
      <xdr:rowOff>97683</xdr:rowOff>
    </xdr:to>
    <xdr:sp macro="" textlink="">
      <xdr:nvSpPr>
        <xdr:cNvPr id="5072" name="WordArt 6"/>
        <xdr:cNvSpPr>
          <a:spLocks noChangeArrowheads="1" noChangeShapeType="1" noTextEdit="1"/>
        </xdr:cNvSpPr>
      </xdr:nvSpPr>
      <xdr:spPr bwMode="auto">
        <a:xfrm>
          <a:off x="88938681" y="32307861"/>
          <a:ext cx="0" cy="31847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3756</xdr:colOff>
      <xdr:row>43</xdr:row>
      <xdr:rowOff>121947</xdr:rowOff>
    </xdr:from>
    <xdr:to>
      <xdr:col>34</xdr:col>
      <xdr:colOff>3756</xdr:colOff>
      <xdr:row>44</xdr:row>
      <xdr:rowOff>96744</xdr:rowOff>
    </xdr:to>
    <xdr:sp macro="" textlink="">
      <xdr:nvSpPr>
        <xdr:cNvPr id="5073" name="WordArt 6"/>
        <xdr:cNvSpPr>
          <a:spLocks noChangeArrowheads="1" noChangeShapeType="1" noTextEdit="1"/>
        </xdr:cNvSpPr>
      </xdr:nvSpPr>
      <xdr:spPr bwMode="auto">
        <a:xfrm>
          <a:off x="48038331"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43</xdr:row>
      <xdr:rowOff>121947</xdr:rowOff>
    </xdr:from>
    <xdr:to>
      <xdr:col>33</xdr:col>
      <xdr:colOff>1012243</xdr:colOff>
      <xdr:row>44</xdr:row>
      <xdr:rowOff>96744</xdr:rowOff>
    </xdr:to>
    <xdr:sp macro="" textlink="">
      <xdr:nvSpPr>
        <xdr:cNvPr id="5074" name="WordArt 6"/>
        <xdr:cNvSpPr>
          <a:spLocks noChangeArrowheads="1" noChangeShapeType="1" noTextEdit="1"/>
        </xdr:cNvSpPr>
      </xdr:nvSpPr>
      <xdr:spPr bwMode="auto">
        <a:xfrm>
          <a:off x="4779904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43</xdr:row>
      <xdr:rowOff>121947</xdr:rowOff>
    </xdr:from>
    <xdr:to>
      <xdr:col>33</xdr:col>
      <xdr:colOff>1012243</xdr:colOff>
      <xdr:row>44</xdr:row>
      <xdr:rowOff>96744</xdr:rowOff>
    </xdr:to>
    <xdr:sp macro="" textlink="">
      <xdr:nvSpPr>
        <xdr:cNvPr id="5075" name="WordArt 6"/>
        <xdr:cNvSpPr>
          <a:spLocks noChangeArrowheads="1" noChangeShapeType="1" noTextEdit="1"/>
        </xdr:cNvSpPr>
      </xdr:nvSpPr>
      <xdr:spPr bwMode="auto">
        <a:xfrm>
          <a:off x="4779904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26</xdr:col>
      <xdr:colOff>3756</xdr:colOff>
      <xdr:row>44</xdr:row>
      <xdr:rowOff>122886</xdr:rowOff>
    </xdr:from>
    <xdr:to>
      <xdr:col>26</xdr:col>
      <xdr:colOff>3756</xdr:colOff>
      <xdr:row>45</xdr:row>
      <xdr:rowOff>97683</xdr:rowOff>
    </xdr:to>
    <xdr:sp macro="" textlink="">
      <xdr:nvSpPr>
        <xdr:cNvPr id="5076" name="WordArt 6"/>
        <xdr:cNvSpPr>
          <a:spLocks noChangeArrowheads="1" noChangeShapeType="1" noTextEdit="1"/>
        </xdr:cNvSpPr>
      </xdr:nvSpPr>
      <xdr:spPr bwMode="auto">
        <a:xfrm>
          <a:off x="37284606" y="32307861"/>
          <a:ext cx="0" cy="31847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35</xdr:col>
      <xdr:colOff>3756</xdr:colOff>
      <xdr:row>43</xdr:row>
      <xdr:rowOff>121947</xdr:rowOff>
    </xdr:from>
    <xdr:to>
      <xdr:col>35</xdr:col>
      <xdr:colOff>3756</xdr:colOff>
      <xdr:row>44</xdr:row>
      <xdr:rowOff>96744</xdr:rowOff>
    </xdr:to>
    <xdr:sp macro="" textlink="">
      <xdr:nvSpPr>
        <xdr:cNvPr id="5077" name="WordArt 6"/>
        <xdr:cNvSpPr>
          <a:spLocks noChangeArrowheads="1" noChangeShapeType="1" noTextEdit="1"/>
        </xdr:cNvSpPr>
      </xdr:nvSpPr>
      <xdr:spPr bwMode="auto">
        <a:xfrm>
          <a:off x="4928610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43</xdr:row>
      <xdr:rowOff>121947</xdr:rowOff>
    </xdr:from>
    <xdr:to>
      <xdr:col>34</xdr:col>
      <xdr:colOff>1012243</xdr:colOff>
      <xdr:row>44</xdr:row>
      <xdr:rowOff>96744</xdr:rowOff>
    </xdr:to>
    <xdr:sp macro="" textlink="">
      <xdr:nvSpPr>
        <xdr:cNvPr id="5078" name="WordArt 6"/>
        <xdr:cNvSpPr>
          <a:spLocks noChangeArrowheads="1" noChangeShapeType="1" noTextEdit="1"/>
        </xdr:cNvSpPr>
      </xdr:nvSpPr>
      <xdr:spPr bwMode="auto">
        <a:xfrm>
          <a:off x="4904681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43</xdr:row>
      <xdr:rowOff>121947</xdr:rowOff>
    </xdr:from>
    <xdr:to>
      <xdr:col>34</xdr:col>
      <xdr:colOff>1012243</xdr:colOff>
      <xdr:row>44</xdr:row>
      <xdr:rowOff>96744</xdr:rowOff>
    </xdr:to>
    <xdr:sp macro="" textlink="">
      <xdr:nvSpPr>
        <xdr:cNvPr id="5079" name="WordArt 6"/>
        <xdr:cNvSpPr>
          <a:spLocks noChangeArrowheads="1" noChangeShapeType="1" noTextEdit="1"/>
        </xdr:cNvSpPr>
      </xdr:nvSpPr>
      <xdr:spPr bwMode="auto">
        <a:xfrm>
          <a:off x="4904681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27</xdr:col>
      <xdr:colOff>3756</xdr:colOff>
      <xdr:row>44</xdr:row>
      <xdr:rowOff>122886</xdr:rowOff>
    </xdr:from>
    <xdr:to>
      <xdr:col>27</xdr:col>
      <xdr:colOff>3756</xdr:colOff>
      <xdr:row>45</xdr:row>
      <xdr:rowOff>97683</xdr:rowOff>
    </xdr:to>
    <xdr:sp macro="" textlink="">
      <xdr:nvSpPr>
        <xdr:cNvPr id="5080" name="WordArt 6"/>
        <xdr:cNvSpPr>
          <a:spLocks noChangeArrowheads="1" noChangeShapeType="1" noTextEdit="1"/>
        </xdr:cNvSpPr>
      </xdr:nvSpPr>
      <xdr:spPr bwMode="auto">
        <a:xfrm>
          <a:off x="38932431" y="32307861"/>
          <a:ext cx="0" cy="31847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43</xdr:row>
      <xdr:rowOff>121947</xdr:rowOff>
    </xdr:from>
    <xdr:to>
      <xdr:col>34</xdr:col>
      <xdr:colOff>1012243</xdr:colOff>
      <xdr:row>44</xdr:row>
      <xdr:rowOff>96744</xdr:rowOff>
    </xdr:to>
    <xdr:sp macro="" textlink="">
      <xdr:nvSpPr>
        <xdr:cNvPr id="5081" name="WordArt 6"/>
        <xdr:cNvSpPr>
          <a:spLocks noChangeArrowheads="1" noChangeShapeType="1" noTextEdit="1"/>
        </xdr:cNvSpPr>
      </xdr:nvSpPr>
      <xdr:spPr bwMode="auto">
        <a:xfrm>
          <a:off x="4904681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43</xdr:row>
      <xdr:rowOff>121947</xdr:rowOff>
    </xdr:from>
    <xdr:to>
      <xdr:col>34</xdr:col>
      <xdr:colOff>1012243</xdr:colOff>
      <xdr:row>44</xdr:row>
      <xdr:rowOff>96744</xdr:rowOff>
    </xdr:to>
    <xdr:sp macro="" textlink="">
      <xdr:nvSpPr>
        <xdr:cNvPr id="5082" name="WordArt 6"/>
        <xdr:cNvSpPr>
          <a:spLocks noChangeArrowheads="1" noChangeShapeType="1" noTextEdit="1"/>
        </xdr:cNvSpPr>
      </xdr:nvSpPr>
      <xdr:spPr bwMode="auto">
        <a:xfrm>
          <a:off x="4904681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35</xdr:col>
      <xdr:colOff>1012243</xdr:colOff>
      <xdr:row>43</xdr:row>
      <xdr:rowOff>121947</xdr:rowOff>
    </xdr:from>
    <xdr:to>
      <xdr:col>35</xdr:col>
      <xdr:colOff>1012243</xdr:colOff>
      <xdr:row>44</xdr:row>
      <xdr:rowOff>96744</xdr:rowOff>
    </xdr:to>
    <xdr:sp macro="" textlink="">
      <xdr:nvSpPr>
        <xdr:cNvPr id="5083" name="WordArt 6"/>
        <xdr:cNvSpPr>
          <a:spLocks noChangeArrowheads="1" noChangeShapeType="1" noTextEdit="1"/>
        </xdr:cNvSpPr>
      </xdr:nvSpPr>
      <xdr:spPr bwMode="auto">
        <a:xfrm>
          <a:off x="5029459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35</xdr:col>
      <xdr:colOff>1012243</xdr:colOff>
      <xdr:row>43</xdr:row>
      <xdr:rowOff>121947</xdr:rowOff>
    </xdr:from>
    <xdr:to>
      <xdr:col>35</xdr:col>
      <xdr:colOff>1012243</xdr:colOff>
      <xdr:row>44</xdr:row>
      <xdr:rowOff>96744</xdr:rowOff>
    </xdr:to>
    <xdr:sp macro="" textlink="">
      <xdr:nvSpPr>
        <xdr:cNvPr id="5084" name="WordArt 6"/>
        <xdr:cNvSpPr>
          <a:spLocks noChangeArrowheads="1" noChangeShapeType="1" noTextEdit="1"/>
        </xdr:cNvSpPr>
      </xdr:nvSpPr>
      <xdr:spPr bwMode="auto">
        <a:xfrm>
          <a:off x="5029459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28</xdr:col>
      <xdr:colOff>1012243</xdr:colOff>
      <xdr:row>43</xdr:row>
      <xdr:rowOff>121947</xdr:rowOff>
    </xdr:from>
    <xdr:to>
      <xdr:col>28</xdr:col>
      <xdr:colOff>1012243</xdr:colOff>
      <xdr:row>44</xdr:row>
      <xdr:rowOff>96744</xdr:rowOff>
    </xdr:to>
    <xdr:sp macro="" textlink="">
      <xdr:nvSpPr>
        <xdr:cNvPr id="5085" name="WordArt 6"/>
        <xdr:cNvSpPr>
          <a:spLocks noChangeArrowheads="1" noChangeShapeType="1" noTextEdit="1"/>
        </xdr:cNvSpPr>
      </xdr:nvSpPr>
      <xdr:spPr bwMode="auto">
        <a:xfrm>
          <a:off x="4123631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28</xdr:col>
      <xdr:colOff>1012243</xdr:colOff>
      <xdr:row>43</xdr:row>
      <xdr:rowOff>121947</xdr:rowOff>
    </xdr:from>
    <xdr:to>
      <xdr:col>28</xdr:col>
      <xdr:colOff>1012243</xdr:colOff>
      <xdr:row>44</xdr:row>
      <xdr:rowOff>96744</xdr:rowOff>
    </xdr:to>
    <xdr:sp macro="" textlink="">
      <xdr:nvSpPr>
        <xdr:cNvPr id="5086" name="WordArt 6"/>
        <xdr:cNvSpPr>
          <a:spLocks noChangeArrowheads="1" noChangeShapeType="1" noTextEdit="1"/>
        </xdr:cNvSpPr>
      </xdr:nvSpPr>
      <xdr:spPr bwMode="auto">
        <a:xfrm>
          <a:off x="4123631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37</xdr:col>
      <xdr:colOff>1012243</xdr:colOff>
      <xdr:row>43</xdr:row>
      <xdr:rowOff>121947</xdr:rowOff>
    </xdr:from>
    <xdr:to>
      <xdr:col>37</xdr:col>
      <xdr:colOff>1012243</xdr:colOff>
      <xdr:row>44</xdr:row>
      <xdr:rowOff>96744</xdr:rowOff>
    </xdr:to>
    <xdr:sp macro="" textlink="">
      <xdr:nvSpPr>
        <xdr:cNvPr id="5087" name="WordArt 6"/>
        <xdr:cNvSpPr>
          <a:spLocks noChangeArrowheads="1" noChangeShapeType="1" noTextEdit="1"/>
        </xdr:cNvSpPr>
      </xdr:nvSpPr>
      <xdr:spPr bwMode="auto">
        <a:xfrm>
          <a:off x="5279014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37</xdr:col>
      <xdr:colOff>1012243</xdr:colOff>
      <xdr:row>43</xdr:row>
      <xdr:rowOff>121947</xdr:rowOff>
    </xdr:from>
    <xdr:to>
      <xdr:col>37</xdr:col>
      <xdr:colOff>1012243</xdr:colOff>
      <xdr:row>44</xdr:row>
      <xdr:rowOff>96744</xdr:rowOff>
    </xdr:to>
    <xdr:sp macro="" textlink="">
      <xdr:nvSpPr>
        <xdr:cNvPr id="5088" name="WordArt 6"/>
        <xdr:cNvSpPr>
          <a:spLocks noChangeArrowheads="1" noChangeShapeType="1" noTextEdit="1"/>
        </xdr:cNvSpPr>
      </xdr:nvSpPr>
      <xdr:spPr bwMode="auto">
        <a:xfrm>
          <a:off x="5279014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49</xdr:col>
      <xdr:colOff>3756</xdr:colOff>
      <xdr:row>43</xdr:row>
      <xdr:rowOff>121947</xdr:rowOff>
    </xdr:from>
    <xdr:to>
      <xdr:col>49</xdr:col>
      <xdr:colOff>3756</xdr:colOff>
      <xdr:row>44</xdr:row>
      <xdr:rowOff>96744</xdr:rowOff>
    </xdr:to>
    <xdr:sp macro="" textlink="">
      <xdr:nvSpPr>
        <xdr:cNvPr id="5089" name="WordArt 6"/>
        <xdr:cNvSpPr>
          <a:spLocks noChangeArrowheads="1" noChangeShapeType="1" noTextEdit="1"/>
        </xdr:cNvSpPr>
      </xdr:nvSpPr>
      <xdr:spPr bwMode="auto">
        <a:xfrm>
          <a:off x="6926955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50</xdr:col>
      <xdr:colOff>3756</xdr:colOff>
      <xdr:row>43</xdr:row>
      <xdr:rowOff>121947</xdr:rowOff>
    </xdr:from>
    <xdr:to>
      <xdr:col>50</xdr:col>
      <xdr:colOff>3756</xdr:colOff>
      <xdr:row>44</xdr:row>
      <xdr:rowOff>96744</xdr:rowOff>
    </xdr:to>
    <xdr:sp macro="" textlink="">
      <xdr:nvSpPr>
        <xdr:cNvPr id="5090" name="WordArt 6"/>
        <xdr:cNvSpPr>
          <a:spLocks noChangeArrowheads="1" noChangeShapeType="1" noTextEdit="1"/>
        </xdr:cNvSpPr>
      </xdr:nvSpPr>
      <xdr:spPr bwMode="auto">
        <a:xfrm>
          <a:off x="71107881"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51</xdr:col>
      <xdr:colOff>3756</xdr:colOff>
      <xdr:row>43</xdr:row>
      <xdr:rowOff>121947</xdr:rowOff>
    </xdr:from>
    <xdr:to>
      <xdr:col>51</xdr:col>
      <xdr:colOff>3756</xdr:colOff>
      <xdr:row>44</xdr:row>
      <xdr:rowOff>96744</xdr:rowOff>
    </xdr:to>
    <xdr:sp macro="" textlink="">
      <xdr:nvSpPr>
        <xdr:cNvPr id="5091" name="WordArt 6"/>
        <xdr:cNvSpPr>
          <a:spLocks noChangeArrowheads="1" noChangeShapeType="1" noTextEdit="1"/>
        </xdr:cNvSpPr>
      </xdr:nvSpPr>
      <xdr:spPr bwMode="auto">
        <a:xfrm>
          <a:off x="72727131"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52</xdr:col>
      <xdr:colOff>3756</xdr:colOff>
      <xdr:row>43</xdr:row>
      <xdr:rowOff>121947</xdr:rowOff>
    </xdr:from>
    <xdr:to>
      <xdr:col>52</xdr:col>
      <xdr:colOff>3756</xdr:colOff>
      <xdr:row>44</xdr:row>
      <xdr:rowOff>96744</xdr:rowOff>
    </xdr:to>
    <xdr:sp macro="" textlink="">
      <xdr:nvSpPr>
        <xdr:cNvPr id="5092" name="WordArt 6"/>
        <xdr:cNvSpPr>
          <a:spLocks noChangeArrowheads="1" noChangeShapeType="1" noTextEdit="1"/>
        </xdr:cNvSpPr>
      </xdr:nvSpPr>
      <xdr:spPr bwMode="auto">
        <a:xfrm>
          <a:off x="7435590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53</xdr:col>
      <xdr:colOff>3756</xdr:colOff>
      <xdr:row>43</xdr:row>
      <xdr:rowOff>121947</xdr:rowOff>
    </xdr:from>
    <xdr:to>
      <xdr:col>53</xdr:col>
      <xdr:colOff>3756</xdr:colOff>
      <xdr:row>44</xdr:row>
      <xdr:rowOff>96744</xdr:rowOff>
    </xdr:to>
    <xdr:sp macro="" textlink="">
      <xdr:nvSpPr>
        <xdr:cNvPr id="5093" name="WordArt 6"/>
        <xdr:cNvSpPr>
          <a:spLocks noChangeArrowheads="1" noChangeShapeType="1" noTextEdit="1"/>
        </xdr:cNvSpPr>
      </xdr:nvSpPr>
      <xdr:spPr bwMode="auto">
        <a:xfrm>
          <a:off x="7580370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54</xdr:col>
      <xdr:colOff>3756</xdr:colOff>
      <xdr:row>43</xdr:row>
      <xdr:rowOff>121947</xdr:rowOff>
    </xdr:from>
    <xdr:to>
      <xdr:col>54</xdr:col>
      <xdr:colOff>3756</xdr:colOff>
      <xdr:row>44</xdr:row>
      <xdr:rowOff>96744</xdr:rowOff>
    </xdr:to>
    <xdr:sp macro="" textlink="">
      <xdr:nvSpPr>
        <xdr:cNvPr id="5094" name="WordArt 6"/>
        <xdr:cNvSpPr>
          <a:spLocks noChangeArrowheads="1" noChangeShapeType="1" noTextEdit="1"/>
        </xdr:cNvSpPr>
      </xdr:nvSpPr>
      <xdr:spPr bwMode="auto">
        <a:xfrm>
          <a:off x="7719435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3756</xdr:colOff>
      <xdr:row>43</xdr:row>
      <xdr:rowOff>121947</xdr:rowOff>
    </xdr:from>
    <xdr:to>
      <xdr:col>55</xdr:col>
      <xdr:colOff>3756</xdr:colOff>
      <xdr:row>44</xdr:row>
      <xdr:rowOff>96744</xdr:rowOff>
    </xdr:to>
    <xdr:sp macro="" textlink="">
      <xdr:nvSpPr>
        <xdr:cNvPr id="5095" name="WordArt 6"/>
        <xdr:cNvSpPr>
          <a:spLocks noChangeArrowheads="1" noChangeShapeType="1" noTextEdit="1"/>
        </xdr:cNvSpPr>
      </xdr:nvSpPr>
      <xdr:spPr bwMode="auto">
        <a:xfrm>
          <a:off x="78613581"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56</xdr:col>
      <xdr:colOff>3756</xdr:colOff>
      <xdr:row>43</xdr:row>
      <xdr:rowOff>121947</xdr:rowOff>
    </xdr:from>
    <xdr:to>
      <xdr:col>56</xdr:col>
      <xdr:colOff>3756</xdr:colOff>
      <xdr:row>44</xdr:row>
      <xdr:rowOff>96744</xdr:rowOff>
    </xdr:to>
    <xdr:sp macro="" textlink="">
      <xdr:nvSpPr>
        <xdr:cNvPr id="5096" name="WordArt 6"/>
        <xdr:cNvSpPr>
          <a:spLocks noChangeArrowheads="1" noChangeShapeType="1" noTextEdit="1"/>
        </xdr:cNvSpPr>
      </xdr:nvSpPr>
      <xdr:spPr bwMode="auto">
        <a:xfrm>
          <a:off x="8026140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57</xdr:col>
      <xdr:colOff>3756</xdr:colOff>
      <xdr:row>43</xdr:row>
      <xdr:rowOff>121947</xdr:rowOff>
    </xdr:from>
    <xdr:to>
      <xdr:col>57</xdr:col>
      <xdr:colOff>3756</xdr:colOff>
      <xdr:row>44</xdr:row>
      <xdr:rowOff>96744</xdr:rowOff>
    </xdr:to>
    <xdr:sp macro="" textlink="">
      <xdr:nvSpPr>
        <xdr:cNvPr id="5097" name="WordArt 6"/>
        <xdr:cNvSpPr>
          <a:spLocks noChangeArrowheads="1" noChangeShapeType="1" noTextEdit="1"/>
        </xdr:cNvSpPr>
      </xdr:nvSpPr>
      <xdr:spPr bwMode="auto">
        <a:xfrm>
          <a:off x="8163300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58</xdr:col>
      <xdr:colOff>3756</xdr:colOff>
      <xdr:row>43</xdr:row>
      <xdr:rowOff>121947</xdr:rowOff>
    </xdr:from>
    <xdr:to>
      <xdr:col>58</xdr:col>
      <xdr:colOff>3756</xdr:colOff>
      <xdr:row>44</xdr:row>
      <xdr:rowOff>96744</xdr:rowOff>
    </xdr:to>
    <xdr:sp macro="" textlink="">
      <xdr:nvSpPr>
        <xdr:cNvPr id="5098" name="WordArt 6"/>
        <xdr:cNvSpPr>
          <a:spLocks noChangeArrowheads="1" noChangeShapeType="1" noTextEdit="1"/>
        </xdr:cNvSpPr>
      </xdr:nvSpPr>
      <xdr:spPr bwMode="auto">
        <a:xfrm>
          <a:off x="83547531"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59</xdr:col>
      <xdr:colOff>3756</xdr:colOff>
      <xdr:row>43</xdr:row>
      <xdr:rowOff>121947</xdr:rowOff>
    </xdr:from>
    <xdr:to>
      <xdr:col>59</xdr:col>
      <xdr:colOff>3756</xdr:colOff>
      <xdr:row>44</xdr:row>
      <xdr:rowOff>96744</xdr:rowOff>
    </xdr:to>
    <xdr:sp macro="" textlink="">
      <xdr:nvSpPr>
        <xdr:cNvPr id="5099" name="WordArt 6"/>
        <xdr:cNvSpPr>
          <a:spLocks noChangeArrowheads="1" noChangeShapeType="1" noTextEdit="1"/>
        </xdr:cNvSpPr>
      </xdr:nvSpPr>
      <xdr:spPr bwMode="auto">
        <a:xfrm>
          <a:off x="85662081"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3756</xdr:colOff>
      <xdr:row>43</xdr:row>
      <xdr:rowOff>121947</xdr:rowOff>
    </xdr:from>
    <xdr:to>
      <xdr:col>60</xdr:col>
      <xdr:colOff>3756</xdr:colOff>
      <xdr:row>44</xdr:row>
      <xdr:rowOff>96744</xdr:rowOff>
    </xdr:to>
    <xdr:sp macro="" textlink="">
      <xdr:nvSpPr>
        <xdr:cNvPr id="5100" name="WordArt 6"/>
        <xdr:cNvSpPr>
          <a:spLocks noChangeArrowheads="1" noChangeShapeType="1" noTextEdit="1"/>
        </xdr:cNvSpPr>
      </xdr:nvSpPr>
      <xdr:spPr bwMode="auto">
        <a:xfrm>
          <a:off x="87509931"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3756</xdr:colOff>
      <xdr:row>43</xdr:row>
      <xdr:rowOff>121947</xdr:rowOff>
    </xdr:from>
    <xdr:to>
      <xdr:col>61</xdr:col>
      <xdr:colOff>3756</xdr:colOff>
      <xdr:row>44</xdr:row>
      <xdr:rowOff>96744</xdr:rowOff>
    </xdr:to>
    <xdr:sp macro="" textlink="">
      <xdr:nvSpPr>
        <xdr:cNvPr id="5101" name="WordArt 6"/>
        <xdr:cNvSpPr>
          <a:spLocks noChangeArrowheads="1" noChangeShapeType="1" noTextEdit="1"/>
        </xdr:cNvSpPr>
      </xdr:nvSpPr>
      <xdr:spPr bwMode="auto">
        <a:xfrm>
          <a:off x="88938681"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3756</xdr:colOff>
      <xdr:row>43</xdr:row>
      <xdr:rowOff>121947</xdr:rowOff>
    </xdr:from>
    <xdr:to>
      <xdr:col>62</xdr:col>
      <xdr:colOff>3756</xdr:colOff>
      <xdr:row>44</xdr:row>
      <xdr:rowOff>96744</xdr:rowOff>
    </xdr:to>
    <xdr:sp macro="" textlink="">
      <xdr:nvSpPr>
        <xdr:cNvPr id="5102" name="WordArt 6"/>
        <xdr:cNvSpPr>
          <a:spLocks noChangeArrowheads="1" noChangeShapeType="1" noTextEdit="1"/>
        </xdr:cNvSpPr>
      </xdr:nvSpPr>
      <xdr:spPr bwMode="auto">
        <a:xfrm>
          <a:off x="9089130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63</xdr:col>
      <xdr:colOff>3756</xdr:colOff>
      <xdr:row>43</xdr:row>
      <xdr:rowOff>121947</xdr:rowOff>
    </xdr:from>
    <xdr:to>
      <xdr:col>63</xdr:col>
      <xdr:colOff>3756</xdr:colOff>
      <xdr:row>44</xdr:row>
      <xdr:rowOff>96744</xdr:rowOff>
    </xdr:to>
    <xdr:sp macro="" textlink="">
      <xdr:nvSpPr>
        <xdr:cNvPr id="5103" name="WordArt 6"/>
        <xdr:cNvSpPr>
          <a:spLocks noChangeArrowheads="1" noChangeShapeType="1" noTextEdit="1"/>
        </xdr:cNvSpPr>
      </xdr:nvSpPr>
      <xdr:spPr bwMode="auto">
        <a:xfrm>
          <a:off x="92653431"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64</xdr:col>
      <xdr:colOff>3756</xdr:colOff>
      <xdr:row>43</xdr:row>
      <xdr:rowOff>121947</xdr:rowOff>
    </xdr:from>
    <xdr:to>
      <xdr:col>64</xdr:col>
      <xdr:colOff>3756</xdr:colOff>
      <xdr:row>44</xdr:row>
      <xdr:rowOff>96744</xdr:rowOff>
    </xdr:to>
    <xdr:sp macro="" textlink="">
      <xdr:nvSpPr>
        <xdr:cNvPr id="5104" name="WordArt 6"/>
        <xdr:cNvSpPr>
          <a:spLocks noChangeArrowheads="1" noChangeShapeType="1" noTextEdit="1"/>
        </xdr:cNvSpPr>
      </xdr:nvSpPr>
      <xdr:spPr bwMode="auto">
        <a:xfrm>
          <a:off x="94253631"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65</xdr:col>
      <xdr:colOff>3756</xdr:colOff>
      <xdr:row>43</xdr:row>
      <xdr:rowOff>121947</xdr:rowOff>
    </xdr:from>
    <xdr:to>
      <xdr:col>65</xdr:col>
      <xdr:colOff>3756</xdr:colOff>
      <xdr:row>44</xdr:row>
      <xdr:rowOff>96744</xdr:rowOff>
    </xdr:to>
    <xdr:sp macro="" textlink="">
      <xdr:nvSpPr>
        <xdr:cNvPr id="5105" name="WordArt 6"/>
        <xdr:cNvSpPr>
          <a:spLocks noChangeArrowheads="1" noChangeShapeType="1" noTextEdit="1"/>
        </xdr:cNvSpPr>
      </xdr:nvSpPr>
      <xdr:spPr bwMode="auto">
        <a:xfrm>
          <a:off x="95834781"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66</xdr:col>
      <xdr:colOff>3756</xdr:colOff>
      <xdr:row>43</xdr:row>
      <xdr:rowOff>121947</xdr:rowOff>
    </xdr:from>
    <xdr:to>
      <xdr:col>66</xdr:col>
      <xdr:colOff>3756</xdr:colOff>
      <xdr:row>44</xdr:row>
      <xdr:rowOff>96744</xdr:rowOff>
    </xdr:to>
    <xdr:sp macro="" textlink="">
      <xdr:nvSpPr>
        <xdr:cNvPr id="5106" name="WordArt 6"/>
        <xdr:cNvSpPr>
          <a:spLocks noChangeArrowheads="1" noChangeShapeType="1" noTextEdit="1"/>
        </xdr:cNvSpPr>
      </xdr:nvSpPr>
      <xdr:spPr bwMode="auto">
        <a:xfrm>
          <a:off x="9773025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67</xdr:col>
      <xdr:colOff>3756</xdr:colOff>
      <xdr:row>43</xdr:row>
      <xdr:rowOff>121947</xdr:rowOff>
    </xdr:from>
    <xdr:to>
      <xdr:col>67</xdr:col>
      <xdr:colOff>3756</xdr:colOff>
      <xdr:row>44</xdr:row>
      <xdr:rowOff>96744</xdr:rowOff>
    </xdr:to>
    <xdr:sp macro="" textlink="">
      <xdr:nvSpPr>
        <xdr:cNvPr id="5107" name="WordArt 6"/>
        <xdr:cNvSpPr>
          <a:spLocks noChangeArrowheads="1" noChangeShapeType="1" noTextEdit="1"/>
        </xdr:cNvSpPr>
      </xdr:nvSpPr>
      <xdr:spPr bwMode="auto">
        <a:xfrm>
          <a:off x="9974955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68</xdr:col>
      <xdr:colOff>3756</xdr:colOff>
      <xdr:row>43</xdr:row>
      <xdr:rowOff>121947</xdr:rowOff>
    </xdr:from>
    <xdr:to>
      <xdr:col>68</xdr:col>
      <xdr:colOff>3756</xdr:colOff>
      <xdr:row>44</xdr:row>
      <xdr:rowOff>96744</xdr:rowOff>
    </xdr:to>
    <xdr:sp macro="" textlink="">
      <xdr:nvSpPr>
        <xdr:cNvPr id="5108" name="WordArt 6"/>
        <xdr:cNvSpPr>
          <a:spLocks noChangeArrowheads="1" noChangeShapeType="1" noTextEdit="1"/>
        </xdr:cNvSpPr>
      </xdr:nvSpPr>
      <xdr:spPr bwMode="auto">
        <a:xfrm>
          <a:off x="101454531"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3756</xdr:colOff>
      <xdr:row>43</xdr:row>
      <xdr:rowOff>121947</xdr:rowOff>
    </xdr:from>
    <xdr:to>
      <xdr:col>69</xdr:col>
      <xdr:colOff>3756</xdr:colOff>
      <xdr:row>44</xdr:row>
      <xdr:rowOff>96744</xdr:rowOff>
    </xdr:to>
    <xdr:sp macro="" textlink="">
      <xdr:nvSpPr>
        <xdr:cNvPr id="5109" name="WordArt 6"/>
        <xdr:cNvSpPr>
          <a:spLocks noChangeArrowheads="1" noChangeShapeType="1" noTextEdit="1"/>
        </xdr:cNvSpPr>
      </xdr:nvSpPr>
      <xdr:spPr bwMode="auto">
        <a:xfrm>
          <a:off x="102845181"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70</xdr:col>
      <xdr:colOff>3756</xdr:colOff>
      <xdr:row>43</xdr:row>
      <xdr:rowOff>121947</xdr:rowOff>
    </xdr:from>
    <xdr:to>
      <xdr:col>70</xdr:col>
      <xdr:colOff>3756</xdr:colOff>
      <xdr:row>44</xdr:row>
      <xdr:rowOff>96744</xdr:rowOff>
    </xdr:to>
    <xdr:sp macro="" textlink="">
      <xdr:nvSpPr>
        <xdr:cNvPr id="5110" name="WordArt 6"/>
        <xdr:cNvSpPr>
          <a:spLocks noChangeArrowheads="1" noChangeShapeType="1" noTextEdit="1"/>
        </xdr:cNvSpPr>
      </xdr:nvSpPr>
      <xdr:spPr bwMode="auto">
        <a:xfrm>
          <a:off x="10426440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71</xdr:col>
      <xdr:colOff>3756</xdr:colOff>
      <xdr:row>43</xdr:row>
      <xdr:rowOff>121947</xdr:rowOff>
    </xdr:from>
    <xdr:to>
      <xdr:col>71</xdr:col>
      <xdr:colOff>3756</xdr:colOff>
      <xdr:row>44</xdr:row>
      <xdr:rowOff>96744</xdr:rowOff>
    </xdr:to>
    <xdr:sp macro="" textlink="">
      <xdr:nvSpPr>
        <xdr:cNvPr id="5111" name="WordArt 6"/>
        <xdr:cNvSpPr>
          <a:spLocks noChangeArrowheads="1" noChangeShapeType="1" noTextEdit="1"/>
        </xdr:cNvSpPr>
      </xdr:nvSpPr>
      <xdr:spPr bwMode="auto">
        <a:xfrm>
          <a:off x="10595985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72</xdr:col>
      <xdr:colOff>3756</xdr:colOff>
      <xdr:row>43</xdr:row>
      <xdr:rowOff>121947</xdr:rowOff>
    </xdr:from>
    <xdr:to>
      <xdr:col>72</xdr:col>
      <xdr:colOff>3756</xdr:colOff>
      <xdr:row>44</xdr:row>
      <xdr:rowOff>96744</xdr:rowOff>
    </xdr:to>
    <xdr:sp macro="" textlink="">
      <xdr:nvSpPr>
        <xdr:cNvPr id="5112" name="WordArt 6"/>
        <xdr:cNvSpPr>
          <a:spLocks noChangeArrowheads="1" noChangeShapeType="1" noTextEdit="1"/>
        </xdr:cNvSpPr>
      </xdr:nvSpPr>
      <xdr:spPr bwMode="auto">
        <a:xfrm>
          <a:off x="10769340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73</xdr:col>
      <xdr:colOff>3756</xdr:colOff>
      <xdr:row>43</xdr:row>
      <xdr:rowOff>121947</xdr:rowOff>
    </xdr:from>
    <xdr:to>
      <xdr:col>73</xdr:col>
      <xdr:colOff>3756</xdr:colOff>
      <xdr:row>44</xdr:row>
      <xdr:rowOff>96744</xdr:rowOff>
    </xdr:to>
    <xdr:sp macro="" textlink="">
      <xdr:nvSpPr>
        <xdr:cNvPr id="5113" name="WordArt 6"/>
        <xdr:cNvSpPr>
          <a:spLocks noChangeArrowheads="1" noChangeShapeType="1" noTextEdit="1"/>
        </xdr:cNvSpPr>
      </xdr:nvSpPr>
      <xdr:spPr bwMode="auto">
        <a:xfrm>
          <a:off x="10906500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66</xdr:col>
      <xdr:colOff>3756</xdr:colOff>
      <xdr:row>43</xdr:row>
      <xdr:rowOff>121947</xdr:rowOff>
    </xdr:from>
    <xdr:to>
      <xdr:col>66</xdr:col>
      <xdr:colOff>3756</xdr:colOff>
      <xdr:row>44</xdr:row>
      <xdr:rowOff>96744</xdr:rowOff>
    </xdr:to>
    <xdr:sp macro="" textlink="">
      <xdr:nvSpPr>
        <xdr:cNvPr id="5114" name="WordArt 6"/>
        <xdr:cNvSpPr>
          <a:spLocks noChangeArrowheads="1" noChangeShapeType="1" noTextEdit="1"/>
        </xdr:cNvSpPr>
      </xdr:nvSpPr>
      <xdr:spPr bwMode="auto">
        <a:xfrm>
          <a:off x="9773025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3756</xdr:colOff>
      <xdr:row>43</xdr:row>
      <xdr:rowOff>121947</xdr:rowOff>
    </xdr:from>
    <xdr:to>
      <xdr:col>75</xdr:col>
      <xdr:colOff>3756</xdr:colOff>
      <xdr:row>44</xdr:row>
      <xdr:rowOff>96744</xdr:rowOff>
    </xdr:to>
    <xdr:sp macro="" textlink="">
      <xdr:nvSpPr>
        <xdr:cNvPr id="5115" name="WordArt 6"/>
        <xdr:cNvSpPr>
          <a:spLocks noChangeArrowheads="1" noChangeShapeType="1" noTextEdit="1"/>
        </xdr:cNvSpPr>
      </xdr:nvSpPr>
      <xdr:spPr bwMode="auto">
        <a:xfrm>
          <a:off x="11241780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43</xdr:row>
      <xdr:rowOff>121947</xdr:rowOff>
    </xdr:from>
    <xdr:to>
      <xdr:col>76</xdr:col>
      <xdr:colOff>3756</xdr:colOff>
      <xdr:row>44</xdr:row>
      <xdr:rowOff>96744</xdr:rowOff>
    </xdr:to>
    <xdr:sp macro="" textlink="">
      <xdr:nvSpPr>
        <xdr:cNvPr id="5116" name="WordArt 6"/>
        <xdr:cNvSpPr>
          <a:spLocks noChangeArrowheads="1" noChangeShapeType="1" noTextEdit="1"/>
        </xdr:cNvSpPr>
      </xdr:nvSpPr>
      <xdr:spPr bwMode="auto">
        <a:xfrm>
          <a:off x="113798931"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3756</xdr:colOff>
      <xdr:row>43</xdr:row>
      <xdr:rowOff>121947</xdr:rowOff>
    </xdr:from>
    <xdr:to>
      <xdr:col>47</xdr:col>
      <xdr:colOff>3756</xdr:colOff>
      <xdr:row>44</xdr:row>
      <xdr:rowOff>96744</xdr:rowOff>
    </xdr:to>
    <xdr:sp macro="" textlink="">
      <xdr:nvSpPr>
        <xdr:cNvPr id="5117" name="WordArt 6"/>
        <xdr:cNvSpPr>
          <a:spLocks noChangeArrowheads="1" noChangeShapeType="1" noTextEdit="1"/>
        </xdr:cNvSpPr>
      </xdr:nvSpPr>
      <xdr:spPr bwMode="auto">
        <a:xfrm>
          <a:off x="6587865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46</xdr:col>
      <xdr:colOff>1012243</xdr:colOff>
      <xdr:row>43</xdr:row>
      <xdr:rowOff>121947</xdr:rowOff>
    </xdr:from>
    <xdr:to>
      <xdr:col>46</xdr:col>
      <xdr:colOff>1012243</xdr:colOff>
      <xdr:row>44</xdr:row>
      <xdr:rowOff>96744</xdr:rowOff>
    </xdr:to>
    <xdr:sp macro="" textlink="">
      <xdr:nvSpPr>
        <xdr:cNvPr id="5118" name="WordArt 6"/>
        <xdr:cNvSpPr>
          <a:spLocks noChangeArrowheads="1" noChangeShapeType="1" noTextEdit="1"/>
        </xdr:cNvSpPr>
      </xdr:nvSpPr>
      <xdr:spPr bwMode="auto">
        <a:xfrm>
          <a:off x="6522979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46</xdr:col>
      <xdr:colOff>1012243</xdr:colOff>
      <xdr:row>43</xdr:row>
      <xdr:rowOff>121947</xdr:rowOff>
    </xdr:from>
    <xdr:to>
      <xdr:col>46</xdr:col>
      <xdr:colOff>1012243</xdr:colOff>
      <xdr:row>44</xdr:row>
      <xdr:rowOff>96744</xdr:rowOff>
    </xdr:to>
    <xdr:sp macro="" textlink="">
      <xdr:nvSpPr>
        <xdr:cNvPr id="5119" name="WordArt 6"/>
        <xdr:cNvSpPr>
          <a:spLocks noChangeArrowheads="1" noChangeShapeType="1" noTextEdit="1"/>
        </xdr:cNvSpPr>
      </xdr:nvSpPr>
      <xdr:spPr bwMode="auto">
        <a:xfrm>
          <a:off x="6522979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48</xdr:col>
      <xdr:colOff>3756</xdr:colOff>
      <xdr:row>43</xdr:row>
      <xdr:rowOff>121947</xdr:rowOff>
    </xdr:from>
    <xdr:to>
      <xdr:col>48</xdr:col>
      <xdr:colOff>3756</xdr:colOff>
      <xdr:row>44</xdr:row>
      <xdr:rowOff>96744</xdr:rowOff>
    </xdr:to>
    <xdr:sp macro="" textlink="">
      <xdr:nvSpPr>
        <xdr:cNvPr id="5120" name="WordArt 6"/>
        <xdr:cNvSpPr>
          <a:spLocks noChangeArrowheads="1" noChangeShapeType="1" noTextEdit="1"/>
        </xdr:cNvSpPr>
      </xdr:nvSpPr>
      <xdr:spPr bwMode="auto">
        <a:xfrm>
          <a:off x="6757410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43</xdr:row>
      <xdr:rowOff>121947</xdr:rowOff>
    </xdr:from>
    <xdr:to>
      <xdr:col>47</xdr:col>
      <xdr:colOff>1012243</xdr:colOff>
      <xdr:row>44</xdr:row>
      <xdr:rowOff>96744</xdr:rowOff>
    </xdr:to>
    <xdr:sp macro="" textlink="">
      <xdr:nvSpPr>
        <xdr:cNvPr id="5121" name="WordArt 6"/>
        <xdr:cNvSpPr>
          <a:spLocks noChangeArrowheads="1" noChangeShapeType="1" noTextEdit="1"/>
        </xdr:cNvSpPr>
      </xdr:nvSpPr>
      <xdr:spPr bwMode="auto">
        <a:xfrm>
          <a:off x="6688714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43</xdr:row>
      <xdr:rowOff>121947</xdr:rowOff>
    </xdr:from>
    <xdr:to>
      <xdr:col>47</xdr:col>
      <xdr:colOff>1012243</xdr:colOff>
      <xdr:row>44</xdr:row>
      <xdr:rowOff>96744</xdr:rowOff>
    </xdr:to>
    <xdr:sp macro="" textlink="">
      <xdr:nvSpPr>
        <xdr:cNvPr id="5122" name="WordArt 6"/>
        <xdr:cNvSpPr>
          <a:spLocks noChangeArrowheads="1" noChangeShapeType="1" noTextEdit="1"/>
        </xdr:cNvSpPr>
      </xdr:nvSpPr>
      <xdr:spPr bwMode="auto">
        <a:xfrm>
          <a:off x="6688714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43</xdr:row>
      <xdr:rowOff>121947</xdr:rowOff>
    </xdr:from>
    <xdr:to>
      <xdr:col>47</xdr:col>
      <xdr:colOff>1012243</xdr:colOff>
      <xdr:row>44</xdr:row>
      <xdr:rowOff>96744</xdr:rowOff>
    </xdr:to>
    <xdr:sp macro="" textlink="">
      <xdr:nvSpPr>
        <xdr:cNvPr id="5123" name="WordArt 6"/>
        <xdr:cNvSpPr>
          <a:spLocks noChangeArrowheads="1" noChangeShapeType="1" noTextEdit="1"/>
        </xdr:cNvSpPr>
      </xdr:nvSpPr>
      <xdr:spPr bwMode="auto">
        <a:xfrm>
          <a:off x="6688714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43</xdr:row>
      <xdr:rowOff>121947</xdr:rowOff>
    </xdr:from>
    <xdr:to>
      <xdr:col>47</xdr:col>
      <xdr:colOff>1012243</xdr:colOff>
      <xdr:row>44</xdr:row>
      <xdr:rowOff>96744</xdr:rowOff>
    </xdr:to>
    <xdr:sp macro="" textlink="">
      <xdr:nvSpPr>
        <xdr:cNvPr id="5124" name="WordArt 6"/>
        <xdr:cNvSpPr>
          <a:spLocks noChangeArrowheads="1" noChangeShapeType="1" noTextEdit="1"/>
        </xdr:cNvSpPr>
      </xdr:nvSpPr>
      <xdr:spPr bwMode="auto">
        <a:xfrm>
          <a:off x="6688714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48</xdr:col>
      <xdr:colOff>1012243</xdr:colOff>
      <xdr:row>43</xdr:row>
      <xdr:rowOff>121947</xdr:rowOff>
    </xdr:from>
    <xdr:to>
      <xdr:col>48</xdr:col>
      <xdr:colOff>1012243</xdr:colOff>
      <xdr:row>44</xdr:row>
      <xdr:rowOff>96744</xdr:rowOff>
    </xdr:to>
    <xdr:sp macro="" textlink="">
      <xdr:nvSpPr>
        <xdr:cNvPr id="5125" name="WordArt 6"/>
        <xdr:cNvSpPr>
          <a:spLocks noChangeArrowheads="1" noChangeShapeType="1" noTextEdit="1"/>
        </xdr:cNvSpPr>
      </xdr:nvSpPr>
      <xdr:spPr bwMode="auto">
        <a:xfrm>
          <a:off x="6858259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48</xdr:col>
      <xdr:colOff>1012243</xdr:colOff>
      <xdr:row>43</xdr:row>
      <xdr:rowOff>121947</xdr:rowOff>
    </xdr:from>
    <xdr:to>
      <xdr:col>48</xdr:col>
      <xdr:colOff>1012243</xdr:colOff>
      <xdr:row>44</xdr:row>
      <xdr:rowOff>96744</xdr:rowOff>
    </xdr:to>
    <xdr:sp macro="" textlink="">
      <xdr:nvSpPr>
        <xdr:cNvPr id="5126" name="WordArt 6"/>
        <xdr:cNvSpPr>
          <a:spLocks noChangeArrowheads="1" noChangeShapeType="1" noTextEdit="1"/>
        </xdr:cNvSpPr>
      </xdr:nvSpPr>
      <xdr:spPr bwMode="auto">
        <a:xfrm>
          <a:off x="6858259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41</xdr:col>
      <xdr:colOff>1012243</xdr:colOff>
      <xdr:row>43</xdr:row>
      <xdr:rowOff>121947</xdr:rowOff>
    </xdr:from>
    <xdr:to>
      <xdr:col>41</xdr:col>
      <xdr:colOff>1012243</xdr:colOff>
      <xdr:row>44</xdr:row>
      <xdr:rowOff>96744</xdr:rowOff>
    </xdr:to>
    <xdr:sp macro="" textlink="">
      <xdr:nvSpPr>
        <xdr:cNvPr id="5127" name="WordArt 6"/>
        <xdr:cNvSpPr>
          <a:spLocks noChangeArrowheads="1" noChangeShapeType="1" noTextEdit="1"/>
        </xdr:cNvSpPr>
      </xdr:nvSpPr>
      <xdr:spPr bwMode="auto">
        <a:xfrm>
          <a:off x="5794316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41</xdr:col>
      <xdr:colOff>1012243</xdr:colOff>
      <xdr:row>43</xdr:row>
      <xdr:rowOff>121947</xdr:rowOff>
    </xdr:from>
    <xdr:to>
      <xdr:col>41</xdr:col>
      <xdr:colOff>1012243</xdr:colOff>
      <xdr:row>44</xdr:row>
      <xdr:rowOff>96744</xdr:rowOff>
    </xdr:to>
    <xdr:sp macro="" textlink="">
      <xdr:nvSpPr>
        <xdr:cNvPr id="5128" name="WordArt 6"/>
        <xdr:cNvSpPr>
          <a:spLocks noChangeArrowheads="1" noChangeShapeType="1" noTextEdit="1"/>
        </xdr:cNvSpPr>
      </xdr:nvSpPr>
      <xdr:spPr bwMode="auto">
        <a:xfrm>
          <a:off x="5794316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50</xdr:col>
      <xdr:colOff>1012243</xdr:colOff>
      <xdr:row>43</xdr:row>
      <xdr:rowOff>121947</xdr:rowOff>
    </xdr:from>
    <xdr:to>
      <xdr:col>50</xdr:col>
      <xdr:colOff>1012243</xdr:colOff>
      <xdr:row>44</xdr:row>
      <xdr:rowOff>96744</xdr:rowOff>
    </xdr:to>
    <xdr:sp macro="" textlink="">
      <xdr:nvSpPr>
        <xdr:cNvPr id="5129" name="WordArt 6"/>
        <xdr:cNvSpPr>
          <a:spLocks noChangeArrowheads="1" noChangeShapeType="1" noTextEdit="1"/>
        </xdr:cNvSpPr>
      </xdr:nvSpPr>
      <xdr:spPr bwMode="auto">
        <a:xfrm>
          <a:off x="7211636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50</xdr:col>
      <xdr:colOff>1012243</xdr:colOff>
      <xdr:row>43</xdr:row>
      <xdr:rowOff>121947</xdr:rowOff>
    </xdr:from>
    <xdr:to>
      <xdr:col>50</xdr:col>
      <xdr:colOff>1012243</xdr:colOff>
      <xdr:row>44</xdr:row>
      <xdr:rowOff>96744</xdr:rowOff>
    </xdr:to>
    <xdr:sp macro="" textlink="">
      <xdr:nvSpPr>
        <xdr:cNvPr id="5130" name="WordArt 6"/>
        <xdr:cNvSpPr>
          <a:spLocks noChangeArrowheads="1" noChangeShapeType="1" noTextEdit="1"/>
        </xdr:cNvSpPr>
      </xdr:nvSpPr>
      <xdr:spPr bwMode="auto">
        <a:xfrm>
          <a:off x="7211636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3756</xdr:colOff>
      <xdr:row>43</xdr:row>
      <xdr:rowOff>121947</xdr:rowOff>
    </xdr:from>
    <xdr:to>
      <xdr:col>61</xdr:col>
      <xdr:colOff>3756</xdr:colOff>
      <xdr:row>44</xdr:row>
      <xdr:rowOff>96744</xdr:rowOff>
    </xdr:to>
    <xdr:sp macro="" textlink="">
      <xdr:nvSpPr>
        <xdr:cNvPr id="5131" name="WordArt 6"/>
        <xdr:cNvSpPr>
          <a:spLocks noChangeArrowheads="1" noChangeShapeType="1" noTextEdit="1"/>
        </xdr:cNvSpPr>
      </xdr:nvSpPr>
      <xdr:spPr bwMode="auto">
        <a:xfrm>
          <a:off x="88938681"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1012243</xdr:colOff>
      <xdr:row>43</xdr:row>
      <xdr:rowOff>121947</xdr:rowOff>
    </xdr:from>
    <xdr:to>
      <xdr:col>60</xdr:col>
      <xdr:colOff>1012243</xdr:colOff>
      <xdr:row>44</xdr:row>
      <xdr:rowOff>96744</xdr:rowOff>
    </xdr:to>
    <xdr:sp macro="" textlink="">
      <xdr:nvSpPr>
        <xdr:cNvPr id="5132" name="WordArt 6"/>
        <xdr:cNvSpPr>
          <a:spLocks noChangeArrowheads="1" noChangeShapeType="1" noTextEdit="1"/>
        </xdr:cNvSpPr>
      </xdr:nvSpPr>
      <xdr:spPr bwMode="auto">
        <a:xfrm>
          <a:off x="8851841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1012243</xdr:colOff>
      <xdr:row>43</xdr:row>
      <xdr:rowOff>121947</xdr:rowOff>
    </xdr:from>
    <xdr:to>
      <xdr:col>60</xdr:col>
      <xdr:colOff>1012243</xdr:colOff>
      <xdr:row>44</xdr:row>
      <xdr:rowOff>96744</xdr:rowOff>
    </xdr:to>
    <xdr:sp macro="" textlink="">
      <xdr:nvSpPr>
        <xdr:cNvPr id="5133" name="WordArt 6"/>
        <xdr:cNvSpPr>
          <a:spLocks noChangeArrowheads="1" noChangeShapeType="1" noTextEdit="1"/>
        </xdr:cNvSpPr>
      </xdr:nvSpPr>
      <xdr:spPr bwMode="auto">
        <a:xfrm>
          <a:off x="8851841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3756</xdr:colOff>
      <xdr:row>43</xdr:row>
      <xdr:rowOff>121947</xdr:rowOff>
    </xdr:from>
    <xdr:to>
      <xdr:col>62</xdr:col>
      <xdr:colOff>3756</xdr:colOff>
      <xdr:row>44</xdr:row>
      <xdr:rowOff>96744</xdr:rowOff>
    </xdr:to>
    <xdr:sp macro="" textlink="">
      <xdr:nvSpPr>
        <xdr:cNvPr id="5134" name="WordArt 6"/>
        <xdr:cNvSpPr>
          <a:spLocks noChangeArrowheads="1" noChangeShapeType="1" noTextEdit="1"/>
        </xdr:cNvSpPr>
      </xdr:nvSpPr>
      <xdr:spPr bwMode="auto">
        <a:xfrm>
          <a:off x="9089130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43</xdr:row>
      <xdr:rowOff>121947</xdr:rowOff>
    </xdr:from>
    <xdr:to>
      <xdr:col>61</xdr:col>
      <xdr:colOff>1012243</xdr:colOff>
      <xdr:row>44</xdr:row>
      <xdr:rowOff>96744</xdr:rowOff>
    </xdr:to>
    <xdr:sp macro="" textlink="">
      <xdr:nvSpPr>
        <xdr:cNvPr id="5135" name="WordArt 6"/>
        <xdr:cNvSpPr>
          <a:spLocks noChangeArrowheads="1" noChangeShapeType="1" noTextEdit="1"/>
        </xdr:cNvSpPr>
      </xdr:nvSpPr>
      <xdr:spPr bwMode="auto">
        <a:xfrm>
          <a:off x="8994716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43</xdr:row>
      <xdr:rowOff>121947</xdr:rowOff>
    </xdr:from>
    <xdr:to>
      <xdr:col>61</xdr:col>
      <xdr:colOff>1012243</xdr:colOff>
      <xdr:row>44</xdr:row>
      <xdr:rowOff>96744</xdr:rowOff>
    </xdr:to>
    <xdr:sp macro="" textlink="">
      <xdr:nvSpPr>
        <xdr:cNvPr id="5136" name="WordArt 6"/>
        <xdr:cNvSpPr>
          <a:spLocks noChangeArrowheads="1" noChangeShapeType="1" noTextEdit="1"/>
        </xdr:cNvSpPr>
      </xdr:nvSpPr>
      <xdr:spPr bwMode="auto">
        <a:xfrm>
          <a:off x="8994716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43</xdr:row>
      <xdr:rowOff>121947</xdr:rowOff>
    </xdr:from>
    <xdr:to>
      <xdr:col>61</xdr:col>
      <xdr:colOff>1012243</xdr:colOff>
      <xdr:row>44</xdr:row>
      <xdr:rowOff>96744</xdr:rowOff>
    </xdr:to>
    <xdr:sp macro="" textlink="">
      <xdr:nvSpPr>
        <xdr:cNvPr id="5137" name="WordArt 6"/>
        <xdr:cNvSpPr>
          <a:spLocks noChangeArrowheads="1" noChangeShapeType="1" noTextEdit="1"/>
        </xdr:cNvSpPr>
      </xdr:nvSpPr>
      <xdr:spPr bwMode="auto">
        <a:xfrm>
          <a:off x="8994716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43</xdr:row>
      <xdr:rowOff>121947</xdr:rowOff>
    </xdr:from>
    <xdr:to>
      <xdr:col>61</xdr:col>
      <xdr:colOff>1012243</xdr:colOff>
      <xdr:row>44</xdr:row>
      <xdr:rowOff>96744</xdr:rowOff>
    </xdr:to>
    <xdr:sp macro="" textlink="">
      <xdr:nvSpPr>
        <xdr:cNvPr id="5138" name="WordArt 6"/>
        <xdr:cNvSpPr>
          <a:spLocks noChangeArrowheads="1" noChangeShapeType="1" noTextEdit="1"/>
        </xdr:cNvSpPr>
      </xdr:nvSpPr>
      <xdr:spPr bwMode="auto">
        <a:xfrm>
          <a:off x="8994716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43</xdr:row>
      <xdr:rowOff>121947</xdr:rowOff>
    </xdr:from>
    <xdr:to>
      <xdr:col>62</xdr:col>
      <xdr:colOff>1012243</xdr:colOff>
      <xdr:row>44</xdr:row>
      <xdr:rowOff>96744</xdr:rowOff>
    </xdr:to>
    <xdr:sp macro="" textlink="">
      <xdr:nvSpPr>
        <xdr:cNvPr id="5139" name="WordArt 6"/>
        <xdr:cNvSpPr>
          <a:spLocks noChangeArrowheads="1" noChangeShapeType="1" noTextEdit="1"/>
        </xdr:cNvSpPr>
      </xdr:nvSpPr>
      <xdr:spPr bwMode="auto">
        <a:xfrm>
          <a:off x="9189979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43</xdr:row>
      <xdr:rowOff>121947</xdr:rowOff>
    </xdr:from>
    <xdr:to>
      <xdr:col>62</xdr:col>
      <xdr:colOff>1012243</xdr:colOff>
      <xdr:row>44</xdr:row>
      <xdr:rowOff>96744</xdr:rowOff>
    </xdr:to>
    <xdr:sp macro="" textlink="">
      <xdr:nvSpPr>
        <xdr:cNvPr id="5140" name="WordArt 6"/>
        <xdr:cNvSpPr>
          <a:spLocks noChangeArrowheads="1" noChangeShapeType="1" noTextEdit="1"/>
        </xdr:cNvSpPr>
      </xdr:nvSpPr>
      <xdr:spPr bwMode="auto">
        <a:xfrm>
          <a:off x="9189979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43</xdr:row>
      <xdr:rowOff>121947</xdr:rowOff>
    </xdr:from>
    <xdr:to>
      <xdr:col>55</xdr:col>
      <xdr:colOff>1012243</xdr:colOff>
      <xdr:row>44</xdr:row>
      <xdr:rowOff>96744</xdr:rowOff>
    </xdr:to>
    <xdr:sp macro="" textlink="">
      <xdr:nvSpPr>
        <xdr:cNvPr id="5141" name="WordArt 6"/>
        <xdr:cNvSpPr>
          <a:spLocks noChangeArrowheads="1" noChangeShapeType="1" noTextEdit="1"/>
        </xdr:cNvSpPr>
      </xdr:nvSpPr>
      <xdr:spPr bwMode="auto">
        <a:xfrm>
          <a:off x="7962206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43</xdr:row>
      <xdr:rowOff>121947</xdr:rowOff>
    </xdr:from>
    <xdr:to>
      <xdr:col>55</xdr:col>
      <xdr:colOff>1012243</xdr:colOff>
      <xdr:row>44</xdr:row>
      <xdr:rowOff>96744</xdr:rowOff>
    </xdr:to>
    <xdr:sp macro="" textlink="">
      <xdr:nvSpPr>
        <xdr:cNvPr id="5142" name="WordArt 6"/>
        <xdr:cNvSpPr>
          <a:spLocks noChangeArrowheads="1" noChangeShapeType="1" noTextEdit="1"/>
        </xdr:cNvSpPr>
      </xdr:nvSpPr>
      <xdr:spPr bwMode="auto">
        <a:xfrm>
          <a:off x="7962206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64</xdr:col>
      <xdr:colOff>1012243</xdr:colOff>
      <xdr:row>43</xdr:row>
      <xdr:rowOff>121947</xdr:rowOff>
    </xdr:from>
    <xdr:to>
      <xdr:col>64</xdr:col>
      <xdr:colOff>1012243</xdr:colOff>
      <xdr:row>44</xdr:row>
      <xdr:rowOff>96744</xdr:rowOff>
    </xdr:to>
    <xdr:sp macro="" textlink="">
      <xdr:nvSpPr>
        <xdr:cNvPr id="5143" name="WordArt 6"/>
        <xdr:cNvSpPr>
          <a:spLocks noChangeArrowheads="1" noChangeShapeType="1" noTextEdit="1"/>
        </xdr:cNvSpPr>
      </xdr:nvSpPr>
      <xdr:spPr bwMode="auto">
        <a:xfrm>
          <a:off x="9526211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64</xdr:col>
      <xdr:colOff>1012243</xdr:colOff>
      <xdr:row>43</xdr:row>
      <xdr:rowOff>121947</xdr:rowOff>
    </xdr:from>
    <xdr:to>
      <xdr:col>64</xdr:col>
      <xdr:colOff>1012243</xdr:colOff>
      <xdr:row>44</xdr:row>
      <xdr:rowOff>96744</xdr:rowOff>
    </xdr:to>
    <xdr:sp macro="" textlink="">
      <xdr:nvSpPr>
        <xdr:cNvPr id="5144" name="WordArt 6"/>
        <xdr:cNvSpPr>
          <a:spLocks noChangeArrowheads="1" noChangeShapeType="1" noTextEdit="1"/>
        </xdr:cNvSpPr>
      </xdr:nvSpPr>
      <xdr:spPr bwMode="auto">
        <a:xfrm>
          <a:off x="9526211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43</xdr:row>
      <xdr:rowOff>121947</xdr:rowOff>
    </xdr:from>
    <xdr:to>
      <xdr:col>76</xdr:col>
      <xdr:colOff>3756</xdr:colOff>
      <xdr:row>44</xdr:row>
      <xdr:rowOff>96744</xdr:rowOff>
    </xdr:to>
    <xdr:sp macro="" textlink="">
      <xdr:nvSpPr>
        <xdr:cNvPr id="5145" name="WordArt 6"/>
        <xdr:cNvSpPr>
          <a:spLocks noChangeArrowheads="1" noChangeShapeType="1" noTextEdit="1"/>
        </xdr:cNvSpPr>
      </xdr:nvSpPr>
      <xdr:spPr bwMode="auto">
        <a:xfrm>
          <a:off x="113798931"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43</xdr:row>
      <xdr:rowOff>121947</xdr:rowOff>
    </xdr:from>
    <xdr:to>
      <xdr:col>75</xdr:col>
      <xdr:colOff>1012243</xdr:colOff>
      <xdr:row>44</xdr:row>
      <xdr:rowOff>96744</xdr:rowOff>
    </xdr:to>
    <xdr:sp macro="" textlink="">
      <xdr:nvSpPr>
        <xdr:cNvPr id="5146" name="WordArt 6"/>
        <xdr:cNvSpPr>
          <a:spLocks noChangeArrowheads="1" noChangeShapeType="1" noTextEdit="1"/>
        </xdr:cNvSpPr>
      </xdr:nvSpPr>
      <xdr:spPr bwMode="auto">
        <a:xfrm>
          <a:off x="11342629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43</xdr:row>
      <xdr:rowOff>121947</xdr:rowOff>
    </xdr:from>
    <xdr:to>
      <xdr:col>75</xdr:col>
      <xdr:colOff>1012243</xdr:colOff>
      <xdr:row>44</xdr:row>
      <xdr:rowOff>96744</xdr:rowOff>
    </xdr:to>
    <xdr:sp macro="" textlink="">
      <xdr:nvSpPr>
        <xdr:cNvPr id="5147" name="WordArt 6"/>
        <xdr:cNvSpPr>
          <a:spLocks noChangeArrowheads="1" noChangeShapeType="1" noTextEdit="1"/>
        </xdr:cNvSpPr>
      </xdr:nvSpPr>
      <xdr:spPr bwMode="auto">
        <a:xfrm>
          <a:off x="11342629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43</xdr:row>
      <xdr:rowOff>121947</xdr:rowOff>
    </xdr:from>
    <xdr:to>
      <xdr:col>76</xdr:col>
      <xdr:colOff>1012243</xdr:colOff>
      <xdr:row>44</xdr:row>
      <xdr:rowOff>96744</xdr:rowOff>
    </xdr:to>
    <xdr:sp macro="" textlink="">
      <xdr:nvSpPr>
        <xdr:cNvPr id="5149" name="WordArt 6"/>
        <xdr:cNvSpPr>
          <a:spLocks noChangeArrowheads="1" noChangeShapeType="1" noTextEdit="1"/>
        </xdr:cNvSpPr>
      </xdr:nvSpPr>
      <xdr:spPr bwMode="auto">
        <a:xfrm>
          <a:off x="11480741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43</xdr:row>
      <xdr:rowOff>121947</xdr:rowOff>
    </xdr:from>
    <xdr:to>
      <xdr:col>76</xdr:col>
      <xdr:colOff>1012243</xdr:colOff>
      <xdr:row>44</xdr:row>
      <xdr:rowOff>96744</xdr:rowOff>
    </xdr:to>
    <xdr:sp macro="" textlink="">
      <xdr:nvSpPr>
        <xdr:cNvPr id="5150" name="WordArt 6"/>
        <xdr:cNvSpPr>
          <a:spLocks noChangeArrowheads="1" noChangeShapeType="1" noTextEdit="1"/>
        </xdr:cNvSpPr>
      </xdr:nvSpPr>
      <xdr:spPr bwMode="auto">
        <a:xfrm>
          <a:off x="11480741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3756</xdr:colOff>
      <xdr:row>43</xdr:row>
      <xdr:rowOff>121947</xdr:rowOff>
    </xdr:from>
    <xdr:to>
      <xdr:col>69</xdr:col>
      <xdr:colOff>3756</xdr:colOff>
      <xdr:row>44</xdr:row>
      <xdr:rowOff>96744</xdr:rowOff>
    </xdr:to>
    <xdr:sp macro="" textlink="">
      <xdr:nvSpPr>
        <xdr:cNvPr id="5151" name="WordArt 6"/>
        <xdr:cNvSpPr>
          <a:spLocks noChangeArrowheads="1" noChangeShapeType="1" noTextEdit="1"/>
        </xdr:cNvSpPr>
      </xdr:nvSpPr>
      <xdr:spPr bwMode="auto">
        <a:xfrm>
          <a:off x="102845181"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70</xdr:col>
      <xdr:colOff>3756</xdr:colOff>
      <xdr:row>43</xdr:row>
      <xdr:rowOff>121947</xdr:rowOff>
    </xdr:from>
    <xdr:to>
      <xdr:col>70</xdr:col>
      <xdr:colOff>3756</xdr:colOff>
      <xdr:row>44</xdr:row>
      <xdr:rowOff>96744</xdr:rowOff>
    </xdr:to>
    <xdr:sp macro="" textlink="">
      <xdr:nvSpPr>
        <xdr:cNvPr id="5152" name="WordArt 6"/>
        <xdr:cNvSpPr>
          <a:spLocks noChangeArrowheads="1" noChangeShapeType="1" noTextEdit="1"/>
        </xdr:cNvSpPr>
      </xdr:nvSpPr>
      <xdr:spPr bwMode="auto">
        <a:xfrm>
          <a:off x="10426440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71</xdr:col>
      <xdr:colOff>3756</xdr:colOff>
      <xdr:row>43</xdr:row>
      <xdr:rowOff>121947</xdr:rowOff>
    </xdr:from>
    <xdr:to>
      <xdr:col>71</xdr:col>
      <xdr:colOff>3756</xdr:colOff>
      <xdr:row>44</xdr:row>
      <xdr:rowOff>96744</xdr:rowOff>
    </xdr:to>
    <xdr:sp macro="" textlink="">
      <xdr:nvSpPr>
        <xdr:cNvPr id="5153" name="WordArt 6"/>
        <xdr:cNvSpPr>
          <a:spLocks noChangeArrowheads="1" noChangeShapeType="1" noTextEdit="1"/>
        </xdr:cNvSpPr>
      </xdr:nvSpPr>
      <xdr:spPr bwMode="auto">
        <a:xfrm>
          <a:off x="10595985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72</xdr:col>
      <xdr:colOff>3756</xdr:colOff>
      <xdr:row>43</xdr:row>
      <xdr:rowOff>121947</xdr:rowOff>
    </xdr:from>
    <xdr:to>
      <xdr:col>72</xdr:col>
      <xdr:colOff>3756</xdr:colOff>
      <xdr:row>44</xdr:row>
      <xdr:rowOff>96744</xdr:rowOff>
    </xdr:to>
    <xdr:sp macro="" textlink="">
      <xdr:nvSpPr>
        <xdr:cNvPr id="5154" name="WordArt 6"/>
        <xdr:cNvSpPr>
          <a:spLocks noChangeArrowheads="1" noChangeShapeType="1" noTextEdit="1"/>
        </xdr:cNvSpPr>
      </xdr:nvSpPr>
      <xdr:spPr bwMode="auto">
        <a:xfrm>
          <a:off x="10769340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73</xdr:col>
      <xdr:colOff>3756</xdr:colOff>
      <xdr:row>43</xdr:row>
      <xdr:rowOff>121947</xdr:rowOff>
    </xdr:from>
    <xdr:to>
      <xdr:col>73</xdr:col>
      <xdr:colOff>3756</xdr:colOff>
      <xdr:row>44</xdr:row>
      <xdr:rowOff>96744</xdr:rowOff>
    </xdr:to>
    <xdr:sp macro="" textlink="">
      <xdr:nvSpPr>
        <xdr:cNvPr id="5155" name="WordArt 6"/>
        <xdr:cNvSpPr>
          <a:spLocks noChangeArrowheads="1" noChangeShapeType="1" noTextEdit="1"/>
        </xdr:cNvSpPr>
      </xdr:nvSpPr>
      <xdr:spPr bwMode="auto">
        <a:xfrm>
          <a:off x="10906500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74</xdr:col>
      <xdr:colOff>3756</xdr:colOff>
      <xdr:row>43</xdr:row>
      <xdr:rowOff>121947</xdr:rowOff>
    </xdr:from>
    <xdr:to>
      <xdr:col>74</xdr:col>
      <xdr:colOff>3756</xdr:colOff>
      <xdr:row>44</xdr:row>
      <xdr:rowOff>96744</xdr:rowOff>
    </xdr:to>
    <xdr:sp macro="" textlink="">
      <xdr:nvSpPr>
        <xdr:cNvPr id="5156" name="WordArt 6"/>
        <xdr:cNvSpPr>
          <a:spLocks noChangeArrowheads="1" noChangeShapeType="1" noTextEdit="1"/>
        </xdr:cNvSpPr>
      </xdr:nvSpPr>
      <xdr:spPr bwMode="auto">
        <a:xfrm>
          <a:off x="11072235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3756</xdr:colOff>
      <xdr:row>43</xdr:row>
      <xdr:rowOff>121947</xdr:rowOff>
    </xdr:from>
    <xdr:to>
      <xdr:col>75</xdr:col>
      <xdr:colOff>3756</xdr:colOff>
      <xdr:row>44</xdr:row>
      <xdr:rowOff>96744</xdr:rowOff>
    </xdr:to>
    <xdr:sp macro="" textlink="">
      <xdr:nvSpPr>
        <xdr:cNvPr id="5157" name="WordArt 6"/>
        <xdr:cNvSpPr>
          <a:spLocks noChangeArrowheads="1" noChangeShapeType="1" noTextEdit="1"/>
        </xdr:cNvSpPr>
      </xdr:nvSpPr>
      <xdr:spPr bwMode="auto">
        <a:xfrm>
          <a:off x="11241780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43</xdr:row>
      <xdr:rowOff>121947</xdr:rowOff>
    </xdr:from>
    <xdr:to>
      <xdr:col>76</xdr:col>
      <xdr:colOff>3756</xdr:colOff>
      <xdr:row>44</xdr:row>
      <xdr:rowOff>96744</xdr:rowOff>
    </xdr:to>
    <xdr:sp macro="" textlink="">
      <xdr:nvSpPr>
        <xdr:cNvPr id="5158" name="WordArt 6"/>
        <xdr:cNvSpPr>
          <a:spLocks noChangeArrowheads="1" noChangeShapeType="1" noTextEdit="1"/>
        </xdr:cNvSpPr>
      </xdr:nvSpPr>
      <xdr:spPr bwMode="auto">
        <a:xfrm>
          <a:off x="113798931"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3756</xdr:colOff>
      <xdr:row>43</xdr:row>
      <xdr:rowOff>121947</xdr:rowOff>
    </xdr:from>
    <xdr:to>
      <xdr:col>77</xdr:col>
      <xdr:colOff>3756</xdr:colOff>
      <xdr:row>44</xdr:row>
      <xdr:rowOff>96744</xdr:rowOff>
    </xdr:to>
    <xdr:sp macro="" textlink="">
      <xdr:nvSpPr>
        <xdr:cNvPr id="5160" name="WordArt 6"/>
        <xdr:cNvSpPr>
          <a:spLocks noChangeArrowheads="1" noChangeShapeType="1" noTextEdit="1"/>
        </xdr:cNvSpPr>
      </xdr:nvSpPr>
      <xdr:spPr bwMode="auto">
        <a:xfrm>
          <a:off x="11738985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78</xdr:col>
      <xdr:colOff>3756</xdr:colOff>
      <xdr:row>43</xdr:row>
      <xdr:rowOff>121947</xdr:rowOff>
    </xdr:from>
    <xdr:to>
      <xdr:col>78</xdr:col>
      <xdr:colOff>3756</xdr:colOff>
      <xdr:row>44</xdr:row>
      <xdr:rowOff>96744</xdr:rowOff>
    </xdr:to>
    <xdr:sp macro="" textlink="">
      <xdr:nvSpPr>
        <xdr:cNvPr id="5161" name="WordArt 6"/>
        <xdr:cNvSpPr>
          <a:spLocks noChangeArrowheads="1" noChangeShapeType="1" noTextEdit="1"/>
        </xdr:cNvSpPr>
      </xdr:nvSpPr>
      <xdr:spPr bwMode="auto">
        <a:xfrm>
          <a:off x="119056731"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3756</xdr:colOff>
      <xdr:row>43</xdr:row>
      <xdr:rowOff>121947</xdr:rowOff>
    </xdr:from>
    <xdr:to>
      <xdr:col>79</xdr:col>
      <xdr:colOff>3756</xdr:colOff>
      <xdr:row>44</xdr:row>
      <xdr:rowOff>96744</xdr:rowOff>
    </xdr:to>
    <xdr:sp macro="" textlink="">
      <xdr:nvSpPr>
        <xdr:cNvPr id="5162" name="WordArt 6"/>
        <xdr:cNvSpPr>
          <a:spLocks noChangeArrowheads="1" noChangeShapeType="1" noTextEdit="1"/>
        </xdr:cNvSpPr>
      </xdr:nvSpPr>
      <xdr:spPr bwMode="auto">
        <a:xfrm>
          <a:off x="12072360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80</xdr:col>
      <xdr:colOff>3756</xdr:colOff>
      <xdr:row>43</xdr:row>
      <xdr:rowOff>121947</xdr:rowOff>
    </xdr:from>
    <xdr:to>
      <xdr:col>80</xdr:col>
      <xdr:colOff>3756</xdr:colOff>
      <xdr:row>44</xdr:row>
      <xdr:rowOff>96744</xdr:rowOff>
    </xdr:to>
    <xdr:sp macro="" textlink="">
      <xdr:nvSpPr>
        <xdr:cNvPr id="5163" name="WordArt 6"/>
        <xdr:cNvSpPr>
          <a:spLocks noChangeArrowheads="1" noChangeShapeType="1" noTextEdit="1"/>
        </xdr:cNvSpPr>
      </xdr:nvSpPr>
      <xdr:spPr bwMode="auto">
        <a:xfrm>
          <a:off x="122352381"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3756</xdr:colOff>
      <xdr:row>43</xdr:row>
      <xdr:rowOff>121947</xdr:rowOff>
    </xdr:from>
    <xdr:to>
      <xdr:col>79</xdr:col>
      <xdr:colOff>3756</xdr:colOff>
      <xdr:row>44</xdr:row>
      <xdr:rowOff>96744</xdr:rowOff>
    </xdr:to>
    <xdr:sp macro="" textlink="">
      <xdr:nvSpPr>
        <xdr:cNvPr id="5164" name="WordArt 6"/>
        <xdr:cNvSpPr>
          <a:spLocks noChangeArrowheads="1" noChangeShapeType="1" noTextEdit="1"/>
        </xdr:cNvSpPr>
      </xdr:nvSpPr>
      <xdr:spPr bwMode="auto">
        <a:xfrm>
          <a:off x="12072360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3756</xdr:colOff>
      <xdr:row>43</xdr:row>
      <xdr:rowOff>121947</xdr:rowOff>
    </xdr:from>
    <xdr:to>
      <xdr:col>75</xdr:col>
      <xdr:colOff>3756</xdr:colOff>
      <xdr:row>44</xdr:row>
      <xdr:rowOff>96744</xdr:rowOff>
    </xdr:to>
    <xdr:sp macro="" textlink="">
      <xdr:nvSpPr>
        <xdr:cNvPr id="5165" name="WordArt 6"/>
        <xdr:cNvSpPr>
          <a:spLocks noChangeArrowheads="1" noChangeShapeType="1" noTextEdit="1"/>
        </xdr:cNvSpPr>
      </xdr:nvSpPr>
      <xdr:spPr bwMode="auto">
        <a:xfrm>
          <a:off x="112417806"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74</xdr:col>
      <xdr:colOff>1012243</xdr:colOff>
      <xdr:row>43</xdr:row>
      <xdr:rowOff>121947</xdr:rowOff>
    </xdr:from>
    <xdr:to>
      <xdr:col>74</xdr:col>
      <xdr:colOff>1012243</xdr:colOff>
      <xdr:row>44</xdr:row>
      <xdr:rowOff>96744</xdr:rowOff>
    </xdr:to>
    <xdr:sp macro="" textlink="">
      <xdr:nvSpPr>
        <xdr:cNvPr id="5166" name="WordArt 6"/>
        <xdr:cNvSpPr>
          <a:spLocks noChangeArrowheads="1" noChangeShapeType="1" noTextEdit="1"/>
        </xdr:cNvSpPr>
      </xdr:nvSpPr>
      <xdr:spPr bwMode="auto">
        <a:xfrm>
          <a:off x="11173084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74</xdr:col>
      <xdr:colOff>1012243</xdr:colOff>
      <xdr:row>43</xdr:row>
      <xdr:rowOff>121947</xdr:rowOff>
    </xdr:from>
    <xdr:to>
      <xdr:col>74</xdr:col>
      <xdr:colOff>1012243</xdr:colOff>
      <xdr:row>44</xdr:row>
      <xdr:rowOff>96744</xdr:rowOff>
    </xdr:to>
    <xdr:sp macro="" textlink="">
      <xdr:nvSpPr>
        <xdr:cNvPr id="5167" name="WordArt 6"/>
        <xdr:cNvSpPr>
          <a:spLocks noChangeArrowheads="1" noChangeShapeType="1" noTextEdit="1"/>
        </xdr:cNvSpPr>
      </xdr:nvSpPr>
      <xdr:spPr bwMode="auto">
        <a:xfrm>
          <a:off x="11173084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43</xdr:row>
      <xdr:rowOff>121947</xdr:rowOff>
    </xdr:from>
    <xdr:to>
      <xdr:col>76</xdr:col>
      <xdr:colOff>3756</xdr:colOff>
      <xdr:row>44</xdr:row>
      <xdr:rowOff>96744</xdr:rowOff>
    </xdr:to>
    <xdr:sp macro="" textlink="">
      <xdr:nvSpPr>
        <xdr:cNvPr id="5168" name="WordArt 6"/>
        <xdr:cNvSpPr>
          <a:spLocks noChangeArrowheads="1" noChangeShapeType="1" noTextEdit="1"/>
        </xdr:cNvSpPr>
      </xdr:nvSpPr>
      <xdr:spPr bwMode="auto">
        <a:xfrm>
          <a:off x="113798931"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43</xdr:row>
      <xdr:rowOff>121947</xdr:rowOff>
    </xdr:from>
    <xdr:to>
      <xdr:col>75</xdr:col>
      <xdr:colOff>1012243</xdr:colOff>
      <xdr:row>44</xdr:row>
      <xdr:rowOff>96744</xdr:rowOff>
    </xdr:to>
    <xdr:sp macro="" textlink="">
      <xdr:nvSpPr>
        <xdr:cNvPr id="5169" name="WordArt 6"/>
        <xdr:cNvSpPr>
          <a:spLocks noChangeArrowheads="1" noChangeShapeType="1" noTextEdit="1"/>
        </xdr:cNvSpPr>
      </xdr:nvSpPr>
      <xdr:spPr bwMode="auto">
        <a:xfrm>
          <a:off x="11342629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43</xdr:row>
      <xdr:rowOff>121947</xdr:rowOff>
    </xdr:from>
    <xdr:to>
      <xdr:col>75</xdr:col>
      <xdr:colOff>1012243</xdr:colOff>
      <xdr:row>44</xdr:row>
      <xdr:rowOff>96744</xdr:rowOff>
    </xdr:to>
    <xdr:sp macro="" textlink="">
      <xdr:nvSpPr>
        <xdr:cNvPr id="5170" name="WordArt 6"/>
        <xdr:cNvSpPr>
          <a:spLocks noChangeArrowheads="1" noChangeShapeType="1" noTextEdit="1"/>
        </xdr:cNvSpPr>
      </xdr:nvSpPr>
      <xdr:spPr bwMode="auto">
        <a:xfrm>
          <a:off x="11342629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43</xdr:row>
      <xdr:rowOff>121947</xdr:rowOff>
    </xdr:from>
    <xdr:to>
      <xdr:col>75</xdr:col>
      <xdr:colOff>1012243</xdr:colOff>
      <xdr:row>44</xdr:row>
      <xdr:rowOff>96744</xdr:rowOff>
    </xdr:to>
    <xdr:sp macro="" textlink="">
      <xdr:nvSpPr>
        <xdr:cNvPr id="5171" name="WordArt 6"/>
        <xdr:cNvSpPr>
          <a:spLocks noChangeArrowheads="1" noChangeShapeType="1" noTextEdit="1"/>
        </xdr:cNvSpPr>
      </xdr:nvSpPr>
      <xdr:spPr bwMode="auto">
        <a:xfrm>
          <a:off x="11342629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43</xdr:row>
      <xdr:rowOff>121947</xdr:rowOff>
    </xdr:from>
    <xdr:to>
      <xdr:col>75</xdr:col>
      <xdr:colOff>1012243</xdr:colOff>
      <xdr:row>44</xdr:row>
      <xdr:rowOff>96744</xdr:rowOff>
    </xdr:to>
    <xdr:sp macro="" textlink="">
      <xdr:nvSpPr>
        <xdr:cNvPr id="5172" name="WordArt 6"/>
        <xdr:cNvSpPr>
          <a:spLocks noChangeArrowheads="1" noChangeShapeType="1" noTextEdit="1"/>
        </xdr:cNvSpPr>
      </xdr:nvSpPr>
      <xdr:spPr bwMode="auto">
        <a:xfrm>
          <a:off x="11342629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43</xdr:row>
      <xdr:rowOff>121947</xdr:rowOff>
    </xdr:from>
    <xdr:to>
      <xdr:col>76</xdr:col>
      <xdr:colOff>1012243</xdr:colOff>
      <xdr:row>44</xdr:row>
      <xdr:rowOff>96744</xdr:rowOff>
    </xdr:to>
    <xdr:sp macro="" textlink="">
      <xdr:nvSpPr>
        <xdr:cNvPr id="5173" name="WordArt 6"/>
        <xdr:cNvSpPr>
          <a:spLocks noChangeArrowheads="1" noChangeShapeType="1" noTextEdit="1"/>
        </xdr:cNvSpPr>
      </xdr:nvSpPr>
      <xdr:spPr bwMode="auto">
        <a:xfrm>
          <a:off x="11480741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43</xdr:row>
      <xdr:rowOff>121947</xdr:rowOff>
    </xdr:from>
    <xdr:to>
      <xdr:col>76</xdr:col>
      <xdr:colOff>1012243</xdr:colOff>
      <xdr:row>44</xdr:row>
      <xdr:rowOff>96744</xdr:rowOff>
    </xdr:to>
    <xdr:sp macro="" textlink="">
      <xdr:nvSpPr>
        <xdr:cNvPr id="5174" name="WordArt 6"/>
        <xdr:cNvSpPr>
          <a:spLocks noChangeArrowheads="1" noChangeShapeType="1" noTextEdit="1"/>
        </xdr:cNvSpPr>
      </xdr:nvSpPr>
      <xdr:spPr bwMode="auto">
        <a:xfrm>
          <a:off x="11480741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1012243</xdr:colOff>
      <xdr:row>43</xdr:row>
      <xdr:rowOff>121947</xdr:rowOff>
    </xdr:from>
    <xdr:to>
      <xdr:col>69</xdr:col>
      <xdr:colOff>1012243</xdr:colOff>
      <xdr:row>44</xdr:row>
      <xdr:rowOff>96744</xdr:rowOff>
    </xdr:to>
    <xdr:sp macro="" textlink="">
      <xdr:nvSpPr>
        <xdr:cNvPr id="5175" name="WordArt 6"/>
        <xdr:cNvSpPr>
          <a:spLocks noChangeArrowheads="1" noChangeShapeType="1" noTextEdit="1"/>
        </xdr:cNvSpPr>
      </xdr:nvSpPr>
      <xdr:spPr bwMode="auto">
        <a:xfrm>
          <a:off x="10385366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1012243</xdr:colOff>
      <xdr:row>43</xdr:row>
      <xdr:rowOff>121947</xdr:rowOff>
    </xdr:from>
    <xdr:to>
      <xdr:col>69</xdr:col>
      <xdr:colOff>1012243</xdr:colOff>
      <xdr:row>44</xdr:row>
      <xdr:rowOff>96744</xdr:rowOff>
    </xdr:to>
    <xdr:sp macro="" textlink="">
      <xdr:nvSpPr>
        <xdr:cNvPr id="5176" name="WordArt 6"/>
        <xdr:cNvSpPr>
          <a:spLocks noChangeArrowheads="1" noChangeShapeType="1" noTextEdit="1"/>
        </xdr:cNvSpPr>
      </xdr:nvSpPr>
      <xdr:spPr bwMode="auto">
        <a:xfrm>
          <a:off x="103853668"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43</xdr:row>
      <xdr:rowOff>121947</xdr:rowOff>
    </xdr:from>
    <xdr:to>
      <xdr:col>77</xdr:col>
      <xdr:colOff>1012243</xdr:colOff>
      <xdr:row>44</xdr:row>
      <xdr:rowOff>96744</xdr:rowOff>
    </xdr:to>
    <xdr:sp macro="" textlink="">
      <xdr:nvSpPr>
        <xdr:cNvPr id="5177" name="WordArt 6"/>
        <xdr:cNvSpPr>
          <a:spLocks noChangeArrowheads="1" noChangeShapeType="1" noTextEdit="1"/>
        </xdr:cNvSpPr>
      </xdr:nvSpPr>
      <xdr:spPr bwMode="auto">
        <a:xfrm>
          <a:off x="11839834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43</xdr:row>
      <xdr:rowOff>121947</xdr:rowOff>
    </xdr:from>
    <xdr:to>
      <xdr:col>77</xdr:col>
      <xdr:colOff>1012243</xdr:colOff>
      <xdr:row>44</xdr:row>
      <xdr:rowOff>96744</xdr:rowOff>
    </xdr:to>
    <xdr:sp macro="" textlink="">
      <xdr:nvSpPr>
        <xdr:cNvPr id="5178" name="WordArt 6"/>
        <xdr:cNvSpPr>
          <a:spLocks noChangeArrowheads="1" noChangeShapeType="1" noTextEdit="1"/>
        </xdr:cNvSpPr>
      </xdr:nvSpPr>
      <xdr:spPr bwMode="auto">
        <a:xfrm>
          <a:off x="118398343" y="31992597"/>
          <a:ext cx="0" cy="2891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3756</xdr:colOff>
      <xdr:row>51</xdr:row>
      <xdr:rowOff>121947</xdr:rowOff>
    </xdr:from>
    <xdr:to>
      <xdr:col>62</xdr:col>
      <xdr:colOff>3756</xdr:colOff>
      <xdr:row>52</xdr:row>
      <xdr:rowOff>96744</xdr:rowOff>
    </xdr:to>
    <xdr:sp macro="" textlink="">
      <xdr:nvSpPr>
        <xdr:cNvPr id="5179" name="WordArt 6"/>
        <xdr:cNvSpPr>
          <a:spLocks noChangeArrowheads="1" noChangeShapeType="1" noTextEdit="1"/>
        </xdr:cNvSpPr>
      </xdr:nvSpPr>
      <xdr:spPr bwMode="auto">
        <a:xfrm>
          <a:off x="9104688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51</xdr:row>
      <xdr:rowOff>121947</xdr:rowOff>
    </xdr:from>
    <xdr:to>
      <xdr:col>61</xdr:col>
      <xdr:colOff>1012243</xdr:colOff>
      <xdr:row>52</xdr:row>
      <xdr:rowOff>96744</xdr:rowOff>
    </xdr:to>
    <xdr:sp macro="" textlink="">
      <xdr:nvSpPr>
        <xdr:cNvPr id="5180" name="WordArt 6"/>
        <xdr:cNvSpPr>
          <a:spLocks noChangeArrowheads="1" noChangeShapeType="1" noTextEdit="1"/>
        </xdr:cNvSpPr>
      </xdr:nvSpPr>
      <xdr:spPr bwMode="auto">
        <a:xfrm>
          <a:off x="9010274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51</xdr:row>
      <xdr:rowOff>121947</xdr:rowOff>
    </xdr:from>
    <xdr:to>
      <xdr:col>61</xdr:col>
      <xdr:colOff>1012243</xdr:colOff>
      <xdr:row>52</xdr:row>
      <xdr:rowOff>96744</xdr:rowOff>
    </xdr:to>
    <xdr:sp macro="" textlink="">
      <xdr:nvSpPr>
        <xdr:cNvPr id="5181" name="WordArt 6"/>
        <xdr:cNvSpPr>
          <a:spLocks noChangeArrowheads="1" noChangeShapeType="1" noTextEdit="1"/>
        </xdr:cNvSpPr>
      </xdr:nvSpPr>
      <xdr:spPr bwMode="auto">
        <a:xfrm>
          <a:off x="9010274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66</xdr:col>
      <xdr:colOff>1750006</xdr:colOff>
      <xdr:row>52</xdr:row>
      <xdr:rowOff>122886</xdr:rowOff>
    </xdr:from>
    <xdr:to>
      <xdr:col>66</xdr:col>
      <xdr:colOff>1750006</xdr:colOff>
      <xdr:row>53</xdr:row>
      <xdr:rowOff>97683</xdr:rowOff>
    </xdr:to>
    <xdr:sp macro="" textlink="">
      <xdr:nvSpPr>
        <xdr:cNvPr id="5182" name="WordArt 6"/>
        <xdr:cNvSpPr>
          <a:spLocks noChangeArrowheads="1" noChangeShapeType="1" noTextEdit="1"/>
        </xdr:cNvSpPr>
      </xdr:nvSpPr>
      <xdr:spPr bwMode="auto">
        <a:xfrm>
          <a:off x="87570256" y="41032761"/>
          <a:ext cx="0" cy="318154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63</xdr:col>
      <xdr:colOff>3756</xdr:colOff>
      <xdr:row>51</xdr:row>
      <xdr:rowOff>121947</xdr:rowOff>
    </xdr:from>
    <xdr:to>
      <xdr:col>63</xdr:col>
      <xdr:colOff>3756</xdr:colOff>
      <xdr:row>52</xdr:row>
      <xdr:rowOff>96744</xdr:rowOff>
    </xdr:to>
    <xdr:sp macro="" textlink="">
      <xdr:nvSpPr>
        <xdr:cNvPr id="5183" name="WordArt 6"/>
        <xdr:cNvSpPr>
          <a:spLocks noChangeArrowheads="1" noChangeShapeType="1" noTextEdit="1"/>
        </xdr:cNvSpPr>
      </xdr:nvSpPr>
      <xdr:spPr bwMode="auto">
        <a:xfrm>
          <a:off x="928090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51</xdr:row>
      <xdr:rowOff>121947</xdr:rowOff>
    </xdr:from>
    <xdr:to>
      <xdr:col>62</xdr:col>
      <xdr:colOff>1012243</xdr:colOff>
      <xdr:row>52</xdr:row>
      <xdr:rowOff>96744</xdr:rowOff>
    </xdr:to>
    <xdr:sp macro="" textlink="">
      <xdr:nvSpPr>
        <xdr:cNvPr id="5184" name="WordArt 6"/>
        <xdr:cNvSpPr>
          <a:spLocks noChangeArrowheads="1" noChangeShapeType="1" noTextEdit="1"/>
        </xdr:cNvSpPr>
      </xdr:nvSpPr>
      <xdr:spPr bwMode="auto">
        <a:xfrm>
          <a:off x="92055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51</xdr:row>
      <xdr:rowOff>121947</xdr:rowOff>
    </xdr:from>
    <xdr:to>
      <xdr:col>62</xdr:col>
      <xdr:colOff>1012243</xdr:colOff>
      <xdr:row>52</xdr:row>
      <xdr:rowOff>96744</xdr:rowOff>
    </xdr:to>
    <xdr:sp macro="" textlink="">
      <xdr:nvSpPr>
        <xdr:cNvPr id="5185" name="WordArt 6"/>
        <xdr:cNvSpPr>
          <a:spLocks noChangeArrowheads="1" noChangeShapeType="1" noTextEdit="1"/>
        </xdr:cNvSpPr>
      </xdr:nvSpPr>
      <xdr:spPr bwMode="auto">
        <a:xfrm>
          <a:off x="92055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68</xdr:col>
      <xdr:colOff>3756</xdr:colOff>
      <xdr:row>52</xdr:row>
      <xdr:rowOff>122886</xdr:rowOff>
    </xdr:from>
    <xdr:to>
      <xdr:col>68</xdr:col>
      <xdr:colOff>3756</xdr:colOff>
      <xdr:row>53</xdr:row>
      <xdr:rowOff>97683</xdr:rowOff>
    </xdr:to>
    <xdr:sp macro="" textlink="">
      <xdr:nvSpPr>
        <xdr:cNvPr id="5186" name="WordArt 6"/>
        <xdr:cNvSpPr>
          <a:spLocks noChangeArrowheads="1" noChangeShapeType="1" noTextEdit="1"/>
        </xdr:cNvSpPr>
      </xdr:nvSpPr>
      <xdr:spPr bwMode="auto">
        <a:xfrm>
          <a:off x="89094256" y="36635386"/>
          <a:ext cx="0" cy="318154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3756</xdr:colOff>
      <xdr:row>51</xdr:row>
      <xdr:rowOff>121947</xdr:rowOff>
    </xdr:from>
    <xdr:to>
      <xdr:col>34</xdr:col>
      <xdr:colOff>3756</xdr:colOff>
      <xdr:row>52</xdr:row>
      <xdr:rowOff>96744</xdr:rowOff>
    </xdr:to>
    <xdr:sp macro="" textlink="">
      <xdr:nvSpPr>
        <xdr:cNvPr id="5187" name="WordArt 6"/>
        <xdr:cNvSpPr>
          <a:spLocks noChangeArrowheads="1" noChangeShapeType="1" noTextEdit="1"/>
        </xdr:cNvSpPr>
      </xdr:nvSpPr>
      <xdr:spPr bwMode="auto">
        <a:xfrm>
          <a:off x="48152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51</xdr:row>
      <xdr:rowOff>121947</xdr:rowOff>
    </xdr:from>
    <xdr:to>
      <xdr:col>33</xdr:col>
      <xdr:colOff>1012243</xdr:colOff>
      <xdr:row>52</xdr:row>
      <xdr:rowOff>96744</xdr:rowOff>
    </xdr:to>
    <xdr:sp macro="" textlink="">
      <xdr:nvSpPr>
        <xdr:cNvPr id="5188" name="WordArt 6"/>
        <xdr:cNvSpPr>
          <a:spLocks noChangeArrowheads="1" noChangeShapeType="1" noTextEdit="1"/>
        </xdr:cNvSpPr>
      </xdr:nvSpPr>
      <xdr:spPr bwMode="auto">
        <a:xfrm>
          <a:off x="47906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51</xdr:row>
      <xdr:rowOff>121947</xdr:rowOff>
    </xdr:from>
    <xdr:to>
      <xdr:col>33</xdr:col>
      <xdr:colOff>1012243</xdr:colOff>
      <xdr:row>52</xdr:row>
      <xdr:rowOff>96744</xdr:rowOff>
    </xdr:to>
    <xdr:sp macro="" textlink="">
      <xdr:nvSpPr>
        <xdr:cNvPr id="5189" name="WordArt 6"/>
        <xdr:cNvSpPr>
          <a:spLocks noChangeArrowheads="1" noChangeShapeType="1" noTextEdit="1"/>
        </xdr:cNvSpPr>
      </xdr:nvSpPr>
      <xdr:spPr bwMode="auto">
        <a:xfrm>
          <a:off x="47906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26</xdr:col>
      <xdr:colOff>3756</xdr:colOff>
      <xdr:row>52</xdr:row>
      <xdr:rowOff>122886</xdr:rowOff>
    </xdr:from>
    <xdr:to>
      <xdr:col>26</xdr:col>
      <xdr:colOff>3756</xdr:colOff>
      <xdr:row>53</xdr:row>
      <xdr:rowOff>97683</xdr:rowOff>
    </xdr:to>
    <xdr:sp macro="" textlink="">
      <xdr:nvSpPr>
        <xdr:cNvPr id="5190" name="WordArt 6"/>
        <xdr:cNvSpPr>
          <a:spLocks noChangeArrowheads="1" noChangeShapeType="1" noTextEdit="1"/>
        </xdr:cNvSpPr>
      </xdr:nvSpPr>
      <xdr:spPr bwMode="auto">
        <a:xfrm>
          <a:off x="37357631" y="36635386"/>
          <a:ext cx="0" cy="318154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35</xdr:col>
      <xdr:colOff>3756</xdr:colOff>
      <xdr:row>51</xdr:row>
      <xdr:rowOff>121947</xdr:rowOff>
    </xdr:from>
    <xdr:to>
      <xdr:col>35</xdr:col>
      <xdr:colOff>3756</xdr:colOff>
      <xdr:row>52</xdr:row>
      <xdr:rowOff>96744</xdr:rowOff>
    </xdr:to>
    <xdr:sp macro="" textlink="">
      <xdr:nvSpPr>
        <xdr:cNvPr id="5191" name="WordArt 6"/>
        <xdr:cNvSpPr>
          <a:spLocks noChangeArrowheads="1" noChangeShapeType="1" noTextEdit="1"/>
        </xdr:cNvSpPr>
      </xdr:nvSpPr>
      <xdr:spPr bwMode="auto">
        <a:xfrm>
          <a:off x="4940675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51</xdr:row>
      <xdr:rowOff>121947</xdr:rowOff>
    </xdr:from>
    <xdr:to>
      <xdr:col>34</xdr:col>
      <xdr:colOff>1012243</xdr:colOff>
      <xdr:row>52</xdr:row>
      <xdr:rowOff>96744</xdr:rowOff>
    </xdr:to>
    <xdr:sp macro="" textlink="">
      <xdr:nvSpPr>
        <xdr:cNvPr id="5192" name="WordArt 6"/>
        <xdr:cNvSpPr>
          <a:spLocks noChangeArrowheads="1" noChangeShapeType="1" noTextEdit="1"/>
        </xdr:cNvSpPr>
      </xdr:nvSpPr>
      <xdr:spPr bwMode="auto">
        <a:xfrm>
          <a:off x="4916111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51</xdr:row>
      <xdr:rowOff>121947</xdr:rowOff>
    </xdr:from>
    <xdr:to>
      <xdr:col>34</xdr:col>
      <xdr:colOff>1012243</xdr:colOff>
      <xdr:row>52</xdr:row>
      <xdr:rowOff>96744</xdr:rowOff>
    </xdr:to>
    <xdr:sp macro="" textlink="">
      <xdr:nvSpPr>
        <xdr:cNvPr id="5193" name="WordArt 6"/>
        <xdr:cNvSpPr>
          <a:spLocks noChangeArrowheads="1" noChangeShapeType="1" noTextEdit="1"/>
        </xdr:cNvSpPr>
      </xdr:nvSpPr>
      <xdr:spPr bwMode="auto">
        <a:xfrm>
          <a:off x="4916111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27</xdr:col>
      <xdr:colOff>3756</xdr:colOff>
      <xdr:row>52</xdr:row>
      <xdr:rowOff>122886</xdr:rowOff>
    </xdr:from>
    <xdr:to>
      <xdr:col>27</xdr:col>
      <xdr:colOff>3756</xdr:colOff>
      <xdr:row>53</xdr:row>
      <xdr:rowOff>97683</xdr:rowOff>
    </xdr:to>
    <xdr:sp macro="" textlink="">
      <xdr:nvSpPr>
        <xdr:cNvPr id="5194" name="WordArt 6"/>
        <xdr:cNvSpPr>
          <a:spLocks noChangeArrowheads="1" noChangeShapeType="1" noTextEdit="1"/>
        </xdr:cNvSpPr>
      </xdr:nvSpPr>
      <xdr:spPr bwMode="auto">
        <a:xfrm>
          <a:off x="39008631" y="36635386"/>
          <a:ext cx="0" cy="318154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51</xdr:row>
      <xdr:rowOff>121947</xdr:rowOff>
    </xdr:from>
    <xdr:to>
      <xdr:col>34</xdr:col>
      <xdr:colOff>1012243</xdr:colOff>
      <xdr:row>52</xdr:row>
      <xdr:rowOff>96744</xdr:rowOff>
    </xdr:to>
    <xdr:sp macro="" textlink="">
      <xdr:nvSpPr>
        <xdr:cNvPr id="5195" name="WordArt 6"/>
        <xdr:cNvSpPr>
          <a:spLocks noChangeArrowheads="1" noChangeShapeType="1" noTextEdit="1"/>
        </xdr:cNvSpPr>
      </xdr:nvSpPr>
      <xdr:spPr bwMode="auto">
        <a:xfrm>
          <a:off x="4916111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51</xdr:row>
      <xdr:rowOff>121947</xdr:rowOff>
    </xdr:from>
    <xdr:to>
      <xdr:col>34</xdr:col>
      <xdr:colOff>1012243</xdr:colOff>
      <xdr:row>52</xdr:row>
      <xdr:rowOff>96744</xdr:rowOff>
    </xdr:to>
    <xdr:sp macro="" textlink="">
      <xdr:nvSpPr>
        <xdr:cNvPr id="5196" name="WordArt 6"/>
        <xdr:cNvSpPr>
          <a:spLocks noChangeArrowheads="1" noChangeShapeType="1" noTextEdit="1"/>
        </xdr:cNvSpPr>
      </xdr:nvSpPr>
      <xdr:spPr bwMode="auto">
        <a:xfrm>
          <a:off x="4916111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35</xdr:col>
      <xdr:colOff>1012243</xdr:colOff>
      <xdr:row>51</xdr:row>
      <xdr:rowOff>121947</xdr:rowOff>
    </xdr:from>
    <xdr:to>
      <xdr:col>35</xdr:col>
      <xdr:colOff>1012243</xdr:colOff>
      <xdr:row>52</xdr:row>
      <xdr:rowOff>96744</xdr:rowOff>
    </xdr:to>
    <xdr:sp macro="" textlink="">
      <xdr:nvSpPr>
        <xdr:cNvPr id="5197" name="WordArt 6"/>
        <xdr:cNvSpPr>
          <a:spLocks noChangeArrowheads="1" noChangeShapeType="1" noTextEdit="1"/>
        </xdr:cNvSpPr>
      </xdr:nvSpPr>
      <xdr:spPr bwMode="auto">
        <a:xfrm>
          <a:off x="5041524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35</xdr:col>
      <xdr:colOff>1012243</xdr:colOff>
      <xdr:row>51</xdr:row>
      <xdr:rowOff>121947</xdr:rowOff>
    </xdr:from>
    <xdr:to>
      <xdr:col>35</xdr:col>
      <xdr:colOff>1012243</xdr:colOff>
      <xdr:row>52</xdr:row>
      <xdr:rowOff>96744</xdr:rowOff>
    </xdr:to>
    <xdr:sp macro="" textlink="">
      <xdr:nvSpPr>
        <xdr:cNvPr id="5198" name="WordArt 6"/>
        <xdr:cNvSpPr>
          <a:spLocks noChangeArrowheads="1" noChangeShapeType="1" noTextEdit="1"/>
        </xdr:cNvSpPr>
      </xdr:nvSpPr>
      <xdr:spPr bwMode="auto">
        <a:xfrm>
          <a:off x="5041524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28</xdr:col>
      <xdr:colOff>1012243</xdr:colOff>
      <xdr:row>51</xdr:row>
      <xdr:rowOff>121947</xdr:rowOff>
    </xdr:from>
    <xdr:to>
      <xdr:col>28</xdr:col>
      <xdr:colOff>1012243</xdr:colOff>
      <xdr:row>52</xdr:row>
      <xdr:rowOff>96744</xdr:rowOff>
    </xdr:to>
    <xdr:sp macro="" textlink="">
      <xdr:nvSpPr>
        <xdr:cNvPr id="5199" name="WordArt 6"/>
        <xdr:cNvSpPr>
          <a:spLocks noChangeArrowheads="1" noChangeShapeType="1" noTextEdit="1"/>
        </xdr:cNvSpPr>
      </xdr:nvSpPr>
      <xdr:spPr bwMode="auto">
        <a:xfrm>
          <a:off x="413188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28</xdr:col>
      <xdr:colOff>1012243</xdr:colOff>
      <xdr:row>51</xdr:row>
      <xdr:rowOff>121947</xdr:rowOff>
    </xdr:from>
    <xdr:to>
      <xdr:col>28</xdr:col>
      <xdr:colOff>1012243</xdr:colOff>
      <xdr:row>52</xdr:row>
      <xdr:rowOff>96744</xdr:rowOff>
    </xdr:to>
    <xdr:sp macro="" textlink="">
      <xdr:nvSpPr>
        <xdr:cNvPr id="5200" name="WordArt 6"/>
        <xdr:cNvSpPr>
          <a:spLocks noChangeArrowheads="1" noChangeShapeType="1" noTextEdit="1"/>
        </xdr:cNvSpPr>
      </xdr:nvSpPr>
      <xdr:spPr bwMode="auto">
        <a:xfrm>
          <a:off x="413188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37</xdr:col>
      <xdr:colOff>1012243</xdr:colOff>
      <xdr:row>51</xdr:row>
      <xdr:rowOff>121947</xdr:rowOff>
    </xdr:from>
    <xdr:to>
      <xdr:col>37</xdr:col>
      <xdr:colOff>1012243</xdr:colOff>
      <xdr:row>52</xdr:row>
      <xdr:rowOff>96744</xdr:rowOff>
    </xdr:to>
    <xdr:sp macro="" textlink="">
      <xdr:nvSpPr>
        <xdr:cNvPr id="5201" name="WordArt 6"/>
        <xdr:cNvSpPr>
          <a:spLocks noChangeArrowheads="1" noChangeShapeType="1" noTextEdit="1"/>
        </xdr:cNvSpPr>
      </xdr:nvSpPr>
      <xdr:spPr bwMode="auto">
        <a:xfrm>
          <a:off x="529234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37</xdr:col>
      <xdr:colOff>1012243</xdr:colOff>
      <xdr:row>51</xdr:row>
      <xdr:rowOff>121947</xdr:rowOff>
    </xdr:from>
    <xdr:to>
      <xdr:col>37</xdr:col>
      <xdr:colOff>1012243</xdr:colOff>
      <xdr:row>52</xdr:row>
      <xdr:rowOff>96744</xdr:rowOff>
    </xdr:to>
    <xdr:sp macro="" textlink="">
      <xdr:nvSpPr>
        <xdr:cNvPr id="5202" name="WordArt 6"/>
        <xdr:cNvSpPr>
          <a:spLocks noChangeArrowheads="1" noChangeShapeType="1" noTextEdit="1"/>
        </xdr:cNvSpPr>
      </xdr:nvSpPr>
      <xdr:spPr bwMode="auto">
        <a:xfrm>
          <a:off x="529234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49</xdr:col>
      <xdr:colOff>3756</xdr:colOff>
      <xdr:row>51</xdr:row>
      <xdr:rowOff>121947</xdr:rowOff>
    </xdr:from>
    <xdr:to>
      <xdr:col>49</xdr:col>
      <xdr:colOff>3756</xdr:colOff>
      <xdr:row>52</xdr:row>
      <xdr:rowOff>96744</xdr:rowOff>
    </xdr:to>
    <xdr:sp macro="" textlink="">
      <xdr:nvSpPr>
        <xdr:cNvPr id="5203" name="WordArt 6"/>
        <xdr:cNvSpPr>
          <a:spLocks noChangeArrowheads="1" noChangeShapeType="1" noTextEdit="1"/>
        </xdr:cNvSpPr>
      </xdr:nvSpPr>
      <xdr:spPr bwMode="auto">
        <a:xfrm>
          <a:off x="694251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50</xdr:col>
      <xdr:colOff>3756</xdr:colOff>
      <xdr:row>51</xdr:row>
      <xdr:rowOff>121947</xdr:rowOff>
    </xdr:from>
    <xdr:to>
      <xdr:col>50</xdr:col>
      <xdr:colOff>3756</xdr:colOff>
      <xdr:row>52</xdr:row>
      <xdr:rowOff>96744</xdr:rowOff>
    </xdr:to>
    <xdr:sp macro="" textlink="">
      <xdr:nvSpPr>
        <xdr:cNvPr id="5204" name="WordArt 6"/>
        <xdr:cNvSpPr>
          <a:spLocks noChangeArrowheads="1" noChangeShapeType="1" noTextEdit="1"/>
        </xdr:cNvSpPr>
      </xdr:nvSpPr>
      <xdr:spPr bwMode="auto">
        <a:xfrm>
          <a:off x="71266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51</xdr:col>
      <xdr:colOff>3756</xdr:colOff>
      <xdr:row>51</xdr:row>
      <xdr:rowOff>121947</xdr:rowOff>
    </xdr:from>
    <xdr:to>
      <xdr:col>51</xdr:col>
      <xdr:colOff>3756</xdr:colOff>
      <xdr:row>52</xdr:row>
      <xdr:rowOff>96744</xdr:rowOff>
    </xdr:to>
    <xdr:sp macro="" textlink="">
      <xdr:nvSpPr>
        <xdr:cNvPr id="5205" name="WordArt 6"/>
        <xdr:cNvSpPr>
          <a:spLocks noChangeArrowheads="1" noChangeShapeType="1" noTextEdit="1"/>
        </xdr:cNvSpPr>
      </xdr:nvSpPr>
      <xdr:spPr bwMode="auto">
        <a:xfrm>
          <a:off x="7288588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52</xdr:col>
      <xdr:colOff>3756</xdr:colOff>
      <xdr:row>51</xdr:row>
      <xdr:rowOff>121947</xdr:rowOff>
    </xdr:from>
    <xdr:to>
      <xdr:col>52</xdr:col>
      <xdr:colOff>3756</xdr:colOff>
      <xdr:row>52</xdr:row>
      <xdr:rowOff>96744</xdr:rowOff>
    </xdr:to>
    <xdr:sp macro="" textlink="">
      <xdr:nvSpPr>
        <xdr:cNvPr id="5206" name="WordArt 6"/>
        <xdr:cNvSpPr>
          <a:spLocks noChangeArrowheads="1" noChangeShapeType="1" noTextEdit="1"/>
        </xdr:cNvSpPr>
      </xdr:nvSpPr>
      <xdr:spPr bwMode="auto">
        <a:xfrm>
          <a:off x="745210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53</xdr:col>
      <xdr:colOff>3756</xdr:colOff>
      <xdr:row>51</xdr:row>
      <xdr:rowOff>121947</xdr:rowOff>
    </xdr:from>
    <xdr:to>
      <xdr:col>53</xdr:col>
      <xdr:colOff>3756</xdr:colOff>
      <xdr:row>52</xdr:row>
      <xdr:rowOff>96744</xdr:rowOff>
    </xdr:to>
    <xdr:sp macro="" textlink="">
      <xdr:nvSpPr>
        <xdr:cNvPr id="5207" name="WordArt 6"/>
        <xdr:cNvSpPr>
          <a:spLocks noChangeArrowheads="1" noChangeShapeType="1" noTextEdit="1"/>
        </xdr:cNvSpPr>
      </xdr:nvSpPr>
      <xdr:spPr bwMode="auto">
        <a:xfrm>
          <a:off x="75965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54</xdr:col>
      <xdr:colOff>3756</xdr:colOff>
      <xdr:row>51</xdr:row>
      <xdr:rowOff>121947</xdr:rowOff>
    </xdr:from>
    <xdr:to>
      <xdr:col>54</xdr:col>
      <xdr:colOff>3756</xdr:colOff>
      <xdr:row>52</xdr:row>
      <xdr:rowOff>96744</xdr:rowOff>
    </xdr:to>
    <xdr:sp macro="" textlink="">
      <xdr:nvSpPr>
        <xdr:cNvPr id="5208" name="WordArt 6"/>
        <xdr:cNvSpPr>
          <a:spLocks noChangeArrowheads="1" noChangeShapeType="1" noTextEdit="1"/>
        </xdr:cNvSpPr>
      </xdr:nvSpPr>
      <xdr:spPr bwMode="auto">
        <a:xfrm>
          <a:off x="77362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3756</xdr:colOff>
      <xdr:row>51</xdr:row>
      <xdr:rowOff>121947</xdr:rowOff>
    </xdr:from>
    <xdr:to>
      <xdr:col>55</xdr:col>
      <xdr:colOff>3756</xdr:colOff>
      <xdr:row>52</xdr:row>
      <xdr:rowOff>96744</xdr:rowOff>
    </xdr:to>
    <xdr:sp macro="" textlink="">
      <xdr:nvSpPr>
        <xdr:cNvPr id="5209" name="WordArt 6"/>
        <xdr:cNvSpPr>
          <a:spLocks noChangeArrowheads="1" noChangeShapeType="1" noTextEdit="1"/>
        </xdr:cNvSpPr>
      </xdr:nvSpPr>
      <xdr:spPr bwMode="auto">
        <a:xfrm>
          <a:off x="787755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56</xdr:col>
      <xdr:colOff>3756</xdr:colOff>
      <xdr:row>51</xdr:row>
      <xdr:rowOff>121947</xdr:rowOff>
    </xdr:from>
    <xdr:to>
      <xdr:col>56</xdr:col>
      <xdr:colOff>3756</xdr:colOff>
      <xdr:row>52</xdr:row>
      <xdr:rowOff>96744</xdr:rowOff>
    </xdr:to>
    <xdr:sp macro="" textlink="">
      <xdr:nvSpPr>
        <xdr:cNvPr id="5210" name="WordArt 6"/>
        <xdr:cNvSpPr>
          <a:spLocks noChangeArrowheads="1" noChangeShapeType="1" noTextEdit="1"/>
        </xdr:cNvSpPr>
      </xdr:nvSpPr>
      <xdr:spPr bwMode="auto">
        <a:xfrm>
          <a:off x="804265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57</xdr:col>
      <xdr:colOff>3756</xdr:colOff>
      <xdr:row>51</xdr:row>
      <xdr:rowOff>121947</xdr:rowOff>
    </xdr:from>
    <xdr:to>
      <xdr:col>57</xdr:col>
      <xdr:colOff>3756</xdr:colOff>
      <xdr:row>52</xdr:row>
      <xdr:rowOff>96744</xdr:rowOff>
    </xdr:to>
    <xdr:sp macro="" textlink="">
      <xdr:nvSpPr>
        <xdr:cNvPr id="5211" name="WordArt 6"/>
        <xdr:cNvSpPr>
          <a:spLocks noChangeArrowheads="1" noChangeShapeType="1" noTextEdit="1"/>
        </xdr:cNvSpPr>
      </xdr:nvSpPr>
      <xdr:spPr bwMode="auto">
        <a:xfrm>
          <a:off x="8179175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58</xdr:col>
      <xdr:colOff>3756</xdr:colOff>
      <xdr:row>51</xdr:row>
      <xdr:rowOff>121947</xdr:rowOff>
    </xdr:from>
    <xdr:to>
      <xdr:col>58</xdr:col>
      <xdr:colOff>3756</xdr:colOff>
      <xdr:row>52</xdr:row>
      <xdr:rowOff>96744</xdr:rowOff>
    </xdr:to>
    <xdr:sp macro="" textlink="">
      <xdr:nvSpPr>
        <xdr:cNvPr id="5212" name="WordArt 6"/>
        <xdr:cNvSpPr>
          <a:spLocks noChangeArrowheads="1" noChangeShapeType="1" noTextEdit="1"/>
        </xdr:cNvSpPr>
      </xdr:nvSpPr>
      <xdr:spPr bwMode="auto">
        <a:xfrm>
          <a:off x="83712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59</xdr:col>
      <xdr:colOff>3756</xdr:colOff>
      <xdr:row>51</xdr:row>
      <xdr:rowOff>121947</xdr:rowOff>
    </xdr:from>
    <xdr:to>
      <xdr:col>59</xdr:col>
      <xdr:colOff>3756</xdr:colOff>
      <xdr:row>52</xdr:row>
      <xdr:rowOff>96744</xdr:rowOff>
    </xdr:to>
    <xdr:sp macro="" textlink="">
      <xdr:nvSpPr>
        <xdr:cNvPr id="5213" name="WordArt 6"/>
        <xdr:cNvSpPr>
          <a:spLocks noChangeArrowheads="1" noChangeShapeType="1" noTextEdit="1"/>
        </xdr:cNvSpPr>
      </xdr:nvSpPr>
      <xdr:spPr bwMode="auto">
        <a:xfrm>
          <a:off x="858240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3756</xdr:colOff>
      <xdr:row>51</xdr:row>
      <xdr:rowOff>121947</xdr:rowOff>
    </xdr:from>
    <xdr:to>
      <xdr:col>60</xdr:col>
      <xdr:colOff>3756</xdr:colOff>
      <xdr:row>52</xdr:row>
      <xdr:rowOff>96744</xdr:rowOff>
    </xdr:to>
    <xdr:sp macro="" textlink="">
      <xdr:nvSpPr>
        <xdr:cNvPr id="5214" name="WordArt 6"/>
        <xdr:cNvSpPr>
          <a:spLocks noChangeArrowheads="1" noChangeShapeType="1" noTextEdit="1"/>
        </xdr:cNvSpPr>
      </xdr:nvSpPr>
      <xdr:spPr bwMode="auto">
        <a:xfrm>
          <a:off x="876655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3756</xdr:colOff>
      <xdr:row>51</xdr:row>
      <xdr:rowOff>121947</xdr:rowOff>
    </xdr:from>
    <xdr:to>
      <xdr:col>61</xdr:col>
      <xdr:colOff>3756</xdr:colOff>
      <xdr:row>52</xdr:row>
      <xdr:rowOff>96744</xdr:rowOff>
    </xdr:to>
    <xdr:sp macro="" textlink="">
      <xdr:nvSpPr>
        <xdr:cNvPr id="5215" name="WordArt 6"/>
        <xdr:cNvSpPr>
          <a:spLocks noChangeArrowheads="1" noChangeShapeType="1" noTextEdit="1"/>
        </xdr:cNvSpPr>
      </xdr:nvSpPr>
      <xdr:spPr bwMode="auto">
        <a:xfrm>
          <a:off x="8909425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3756</xdr:colOff>
      <xdr:row>51</xdr:row>
      <xdr:rowOff>121947</xdr:rowOff>
    </xdr:from>
    <xdr:to>
      <xdr:col>62</xdr:col>
      <xdr:colOff>3756</xdr:colOff>
      <xdr:row>52</xdr:row>
      <xdr:rowOff>96744</xdr:rowOff>
    </xdr:to>
    <xdr:sp macro="" textlink="">
      <xdr:nvSpPr>
        <xdr:cNvPr id="5216" name="WordArt 6"/>
        <xdr:cNvSpPr>
          <a:spLocks noChangeArrowheads="1" noChangeShapeType="1" noTextEdit="1"/>
        </xdr:cNvSpPr>
      </xdr:nvSpPr>
      <xdr:spPr bwMode="auto">
        <a:xfrm>
          <a:off x="9104688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63</xdr:col>
      <xdr:colOff>3756</xdr:colOff>
      <xdr:row>51</xdr:row>
      <xdr:rowOff>121947</xdr:rowOff>
    </xdr:from>
    <xdr:to>
      <xdr:col>63</xdr:col>
      <xdr:colOff>3756</xdr:colOff>
      <xdr:row>52</xdr:row>
      <xdr:rowOff>96744</xdr:rowOff>
    </xdr:to>
    <xdr:sp macro="" textlink="">
      <xdr:nvSpPr>
        <xdr:cNvPr id="5217" name="WordArt 6"/>
        <xdr:cNvSpPr>
          <a:spLocks noChangeArrowheads="1" noChangeShapeType="1" noTextEdit="1"/>
        </xdr:cNvSpPr>
      </xdr:nvSpPr>
      <xdr:spPr bwMode="auto">
        <a:xfrm>
          <a:off x="928090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64</xdr:col>
      <xdr:colOff>3756</xdr:colOff>
      <xdr:row>51</xdr:row>
      <xdr:rowOff>121947</xdr:rowOff>
    </xdr:from>
    <xdr:to>
      <xdr:col>64</xdr:col>
      <xdr:colOff>3756</xdr:colOff>
      <xdr:row>52</xdr:row>
      <xdr:rowOff>96744</xdr:rowOff>
    </xdr:to>
    <xdr:sp macro="" textlink="">
      <xdr:nvSpPr>
        <xdr:cNvPr id="5218" name="WordArt 6"/>
        <xdr:cNvSpPr>
          <a:spLocks noChangeArrowheads="1" noChangeShapeType="1" noTextEdit="1"/>
        </xdr:cNvSpPr>
      </xdr:nvSpPr>
      <xdr:spPr bwMode="auto">
        <a:xfrm>
          <a:off x="9441238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65</xdr:col>
      <xdr:colOff>3756</xdr:colOff>
      <xdr:row>51</xdr:row>
      <xdr:rowOff>121947</xdr:rowOff>
    </xdr:from>
    <xdr:to>
      <xdr:col>65</xdr:col>
      <xdr:colOff>3756</xdr:colOff>
      <xdr:row>52</xdr:row>
      <xdr:rowOff>96744</xdr:rowOff>
    </xdr:to>
    <xdr:sp macro="" textlink="">
      <xdr:nvSpPr>
        <xdr:cNvPr id="5219" name="WordArt 6"/>
        <xdr:cNvSpPr>
          <a:spLocks noChangeArrowheads="1" noChangeShapeType="1" noTextEdit="1"/>
        </xdr:cNvSpPr>
      </xdr:nvSpPr>
      <xdr:spPr bwMode="auto">
        <a:xfrm>
          <a:off x="9599988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66</xdr:col>
      <xdr:colOff>3756</xdr:colOff>
      <xdr:row>51</xdr:row>
      <xdr:rowOff>121947</xdr:rowOff>
    </xdr:from>
    <xdr:to>
      <xdr:col>66</xdr:col>
      <xdr:colOff>3756</xdr:colOff>
      <xdr:row>52</xdr:row>
      <xdr:rowOff>96744</xdr:rowOff>
    </xdr:to>
    <xdr:sp macro="" textlink="">
      <xdr:nvSpPr>
        <xdr:cNvPr id="5220" name="WordArt 6"/>
        <xdr:cNvSpPr>
          <a:spLocks noChangeArrowheads="1" noChangeShapeType="1" noTextEdit="1"/>
        </xdr:cNvSpPr>
      </xdr:nvSpPr>
      <xdr:spPr bwMode="auto">
        <a:xfrm>
          <a:off x="978890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67</xdr:col>
      <xdr:colOff>3756</xdr:colOff>
      <xdr:row>51</xdr:row>
      <xdr:rowOff>121947</xdr:rowOff>
    </xdr:from>
    <xdr:to>
      <xdr:col>67</xdr:col>
      <xdr:colOff>3756</xdr:colOff>
      <xdr:row>52</xdr:row>
      <xdr:rowOff>96744</xdr:rowOff>
    </xdr:to>
    <xdr:sp macro="" textlink="">
      <xdr:nvSpPr>
        <xdr:cNvPr id="5221" name="WordArt 6"/>
        <xdr:cNvSpPr>
          <a:spLocks noChangeArrowheads="1" noChangeShapeType="1" noTextEdit="1"/>
        </xdr:cNvSpPr>
      </xdr:nvSpPr>
      <xdr:spPr bwMode="auto">
        <a:xfrm>
          <a:off x="999051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68</xdr:col>
      <xdr:colOff>3756</xdr:colOff>
      <xdr:row>51</xdr:row>
      <xdr:rowOff>121947</xdr:rowOff>
    </xdr:from>
    <xdr:to>
      <xdr:col>68</xdr:col>
      <xdr:colOff>3756</xdr:colOff>
      <xdr:row>52</xdr:row>
      <xdr:rowOff>96744</xdr:rowOff>
    </xdr:to>
    <xdr:sp macro="" textlink="">
      <xdr:nvSpPr>
        <xdr:cNvPr id="5222" name="WordArt 6"/>
        <xdr:cNvSpPr>
          <a:spLocks noChangeArrowheads="1" noChangeShapeType="1" noTextEdit="1"/>
        </xdr:cNvSpPr>
      </xdr:nvSpPr>
      <xdr:spPr bwMode="auto">
        <a:xfrm>
          <a:off x="10160375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3756</xdr:colOff>
      <xdr:row>51</xdr:row>
      <xdr:rowOff>121947</xdr:rowOff>
    </xdr:from>
    <xdr:to>
      <xdr:col>69</xdr:col>
      <xdr:colOff>3756</xdr:colOff>
      <xdr:row>52</xdr:row>
      <xdr:rowOff>96744</xdr:rowOff>
    </xdr:to>
    <xdr:sp macro="" textlink="">
      <xdr:nvSpPr>
        <xdr:cNvPr id="5223" name="WordArt 6"/>
        <xdr:cNvSpPr>
          <a:spLocks noChangeArrowheads="1" noChangeShapeType="1" noTextEdit="1"/>
        </xdr:cNvSpPr>
      </xdr:nvSpPr>
      <xdr:spPr bwMode="auto">
        <a:xfrm>
          <a:off x="10300075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70</xdr:col>
      <xdr:colOff>3756</xdr:colOff>
      <xdr:row>51</xdr:row>
      <xdr:rowOff>121947</xdr:rowOff>
    </xdr:from>
    <xdr:to>
      <xdr:col>70</xdr:col>
      <xdr:colOff>3756</xdr:colOff>
      <xdr:row>52</xdr:row>
      <xdr:rowOff>96744</xdr:rowOff>
    </xdr:to>
    <xdr:sp macro="" textlink="">
      <xdr:nvSpPr>
        <xdr:cNvPr id="5224" name="WordArt 6"/>
        <xdr:cNvSpPr>
          <a:spLocks noChangeArrowheads="1" noChangeShapeType="1" noTextEdit="1"/>
        </xdr:cNvSpPr>
      </xdr:nvSpPr>
      <xdr:spPr bwMode="auto">
        <a:xfrm>
          <a:off x="104413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71</xdr:col>
      <xdr:colOff>3756</xdr:colOff>
      <xdr:row>51</xdr:row>
      <xdr:rowOff>121947</xdr:rowOff>
    </xdr:from>
    <xdr:to>
      <xdr:col>71</xdr:col>
      <xdr:colOff>3756</xdr:colOff>
      <xdr:row>52</xdr:row>
      <xdr:rowOff>96744</xdr:rowOff>
    </xdr:to>
    <xdr:sp macro="" textlink="">
      <xdr:nvSpPr>
        <xdr:cNvPr id="5225" name="WordArt 6"/>
        <xdr:cNvSpPr>
          <a:spLocks noChangeArrowheads="1" noChangeShapeType="1" noTextEdit="1"/>
        </xdr:cNvSpPr>
      </xdr:nvSpPr>
      <xdr:spPr bwMode="auto">
        <a:xfrm>
          <a:off x="10611225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72</xdr:col>
      <xdr:colOff>3756</xdr:colOff>
      <xdr:row>51</xdr:row>
      <xdr:rowOff>121947</xdr:rowOff>
    </xdr:from>
    <xdr:to>
      <xdr:col>72</xdr:col>
      <xdr:colOff>3756</xdr:colOff>
      <xdr:row>52</xdr:row>
      <xdr:rowOff>96744</xdr:rowOff>
    </xdr:to>
    <xdr:sp macro="" textlink="">
      <xdr:nvSpPr>
        <xdr:cNvPr id="5226" name="WordArt 6"/>
        <xdr:cNvSpPr>
          <a:spLocks noChangeArrowheads="1" noChangeShapeType="1" noTextEdit="1"/>
        </xdr:cNvSpPr>
      </xdr:nvSpPr>
      <xdr:spPr bwMode="auto">
        <a:xfrm>
          <a:off x="107842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73</xdr:col>
      <xdr:colOff>3756</xdr:colOff>
      <xdr:row>51</xdr:row>
      <xdr:rowOff>121947</xdr:rowOff>
    </xdr:from>
    <xdr:to>
      <xdr:col>73</xdr:col>
      <xdr:colOff>3756</xdr:colOff>
      <xdr:row>52</xdr:row>
      <xdr:rowOff>96744</xdr:rowOff>
    </xdr:to>
    <xdr:sp macro="" textlink="">
      <xdr:nvSpPr>
        <xdr:cNvPr id="5227" name="WordArt 6"/>
        <xdr:cNvSpPr>
          <a:spLocks noChangeArrowheads="1" noChangeShapeType="1" noTextEdit="1"/>
        </xdr:cNvSpPr>
      </xdr:nvSpPr>
      <xdr:spPr bwMode="auto">
        <a:xfrm>
          <a:off x="10920788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66</xdr:col>
      <xdr:colOff>3756</xdr:colOff>
      <xdr:row>51</xdr:row>
      <xdr:rowOff>121947</xdr:rowOff>
    </xdr:from>
    <xdr:to>
      <xdr:col>66</xdr:col>
      <xdr:colOff>3756</xdr:colOff>
      <xdr:row>52</xdr:row>
      <xdr:rowOff>96744</xdr:rowOff>
    </xdr:to>
    <xdr:sp macro="" textlink="">
      <xdr:nvSpPr>
        <xdr:cNvPr id="5228" name="WordArt 6"/>
        <xdr:cNvSpPr>
          <a:spLocks noChangeArrowheads="1" noChangeShapeType="1" noTextEdit="1"/>
        </xdr:cNvSpPr>
      </xdr:nvSpPr>
      <xdr:spPr bwMode="auto">
        <a:xfrm>
          <a:off x="978890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3756</xdr:colOff>
      <xdr:row>51</xdr:row>
      <xdr:rowOff>121947</xdr:rowOff>
    </xdr:from>
    <xdr:to>
      <xdr:col>75</xdr:col>
      <xdr:colOff>3756</xdr:colOff>
      <xdr:row>52</xdr:row>
      <xdr:rowOff>96744</xdr:rowOff>
    </xdr:to>
    <xdr:sp macro="" textlink="">
      <xdr:nvSpPr>
        <xdr:cNvPr id="5229" name="WordArt 6"/>
        <xdr:cNvSpPr>
          <a:spLocks noChangeArrowheads="1" noChangeShapeType="1" noTextEdit="1"/>
        </xdr:cNvSpPr>
      </xdr:nvSpPr>
      <xdr:spPr bwMode="auto">
        <a:xfrm>
          <a:off x="1125575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51</xdr:row>
      <xdr:rowOff>121947</xdr:rowOff>
    </xdr:from>
    <xdr:to>
      <xdr:col>76</xdr:col>
      <xdr:colOff>3756</xdr:colOff>
      <xdr:row>52</xdr:row>
      <xdr:rowOff>96744</xdr:rowOff>
    </xdr:to>
    <xdr:sp macro="" textlink="">
      <xdr:nvSpPr>
        <xdr:cNvPr id="5230" name="WordArt 6"/>
        <xdr:cNvSpPr>
          <a:spLocks noChangeArrowheads="1" noChangeShapeType="1" noTextEdit="1"/>
        </xdr:cNvSpPr>
      </xdr:nvSpPr>
      <xdr:spPr bwMode="auto">
        <a:xfrm>
          <a:off x="113938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3756</xdr:colOff>
      <xdr:row>51</xdr:row>
      <xdr:rowOff>121947</xdr:rowOff>
    </xdr:from>
    <xdr:to>
      <xdr:col>47</xdr:col>
      <xdr:colOff>3756</xdr:colOff>
      <xdr:row>52</xdr:row>
      <xdr:rowOff>96744</xdr:rowOff>
    </xdr:to>
    <xdr:sp macro="" textlink="">
      <xdr:nvSpPr>
        <xdr:cNvPr id="5231" name="WordArt 6"/>
        <xdr:cNvSpPr>
          <a:spLocks noChangeArrowheads="1" noChangeShapeType="1" noTextEdit="1"/>
        </xdr:cNvSpPr>
      </xdr:nvSpPr>
      <xdr:spPr bwMode="auto">
        <a:xfrm>
          <a:off x="6602788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46</xdr:col>
      <xdr:colOff>1012243</xdr:colOff>
      <xdr:row>51</xdr:row>
      <xdr:rowOff>121947</xdr:rowOff>
    </xdr:from>
    <xdr:to>
      <xdr:col>46</xdr:col>
      <xdr:colOff>1012243</xdr:colOff>
      <xdr:row>52</xdr:row>
      <xdr:rowOff>96744</xdr:rowOff>
    </xdr:to>
    <xdr:sp macro="" textlink="">
      <xdr:nvSpPr>
        <xdr:cNvPr id="5232" name="WordArt 6"/>
        <xdr:cNvSpPr>
          <a:spLocks noChangeArrowheads="1" noChangeShapeType="1" noTextEdit="1"/>
        </xdr:cNvSpPr>
      </xdr:nvSpPr>
      <xdr:spPr bwMode="auto">
        <a:xfrm>
          <a:off x="65385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46</xdr:col>
      <xdr:colOff>1012243</xdr:colOff>
      <xdr:row>51</xdr:row>
      <xdr:rowOff>121947</xdr:rowOff>
    </xdr:from>
    <xdr:to>
      <xdr:col>46</xdr:col>
      <xdr:colOff>1012243</xdr:colOff>
      <xdr:row>52</xdr:row>
      <xdr:rowOff>96744</xdr:rowOff>
    </xdr:to>
    <xdr:sp macro="" textlink="">
      <xdr:nvSpPr>
        <xdr:cNvPr id="5233" name="WordArt 6"/>
        <xdr:cNvSpPr>
          <a:spLocks noChangeArrowheads="1" noChangeShapeType="1" noTextEdit="1"/>
        </xdr:cNvSpPr>
      </xdr:nvSpPr>
      <xdr:spPr bwMode="auto">
        <a:xfrm>
          <a:off x="65385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48</xdr:col>
      <xdr:colOff>3756</xdr:colOff>
      <xdr:row>51</xdr:row>
      <xdr:rowOff>121947</xdr:rowOff>
    </xdr:from>
    <xdr:to>
      <xdr:col>48</xdr:col>
      <xdr:colOff>3756</xdr:colOff>
      <xdr:row>52</xdr:row>
      <xdr:rowOff>96744</xdr:rowOff>
    </xdr:to>
    <xdr:sp macro="" textlink="">
      <xdr:nvSpPr>
        <xdr:cNvPr id="5234" name="WordArt 6"/>
        <xdr:cNvSpPr>
          <a:spLocks noChangeArrowheads="1" noChangeShapeType="1" noTextEdit="1"/>
        </xdr:cNvSpPr>
      </xdr:nvSpPr>
      <xdr:spPr bwMode="auto">
        <a:xfrm>
          <a:off x="677265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51</xdr:row>
      <xdr:rowOff>121947</xdr:rowOff>
    </xdr:from>
    <xdr:to>
      <xdr:col>47</xdr:col>
      <xdr:colOff>1012243</xdr:colOff>
      <xdr:row>52</xdr:row>
      <xdr:rowOff>96744</xdr:rowOff>
    </xdr:to>
    <xdr:sp macro="" textlink="">
      <xdr:nvSpPr>
        <xdr:cNvPr id="5235" name="WordArt 6"/>
        <xdr:cNvSpPr>
          <a:spLocks noChangeArrowheads="1" noChangeShapeType="1" noTextEdit="1"/>
        </xdr:cNvSpPr>
      </xdr:nvSpPr>
      <xdr:spPr bwMode="auto">
        <a:xfrm>
          <a:off x="67036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51</xdr:row>
      <xdr:rowOff>121947</xdr:rowOff>
    </xdr:from>
    <xdr:to>
      <xdr:col>47</xdr:col>
      <xdr:colOff>1012243</xdr:colOff>
      <xdr:row>52</xdr:row>
      <xdr:rowOff>96744</xdr:rowOff>
    </xdr:to>
    <xdr:sp macro="" textlink="">
      <xdr:nvSpPr>
        <xdr:cNvPr id="5236" name="WordArt 6"/>
        <xdr:cNvSpPr>
          <a:spLocks noChangeArrowheads="1" noChangeShapeType="1" noTextEdit="1"/>
        </xdr:cNvSpPr>
      </xdr:nvSpPr>
      <xdr:spPr bwMode="auto">
        <a:xfrm>
          <a:off x="67036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51</xdr:row>
      <xdr:rowOff>121947</xdr:rowOff>
    </xdr:from>
    <xdr:to>
      <xdr:col>47</xdr:col>
      <xdr:colOff>1012243</xdr:colOff>
      <xdr:row>52</xdr:row>
      <xdr:rowOff>96744</xdr:rowOff>
    </xdr:to>
    <xdr:sp macro="" textlink="">
      <xdr:nvSpPr>
        <xdr:cNvPr id="5237" name="WordArt 6"/>
        <xdr:cNvSpPr>
          <a:spLocks noChangeArrowheads="1" noChangeShapeType="1" noTextEdit="1"/>
        </xdr:cNvSpPr>
      </xdr:nvSpPr>
      <xdr:spPr bwMode="auto">
        <a:xfrm>
          <a:off x="67036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51</xdr:row>
      <xdr:rowOff>121947</xdr:rowOff>
    </xdr:from>
    <xdr:to>
      <xdr:col>47</xdr:col>
      <xdr:colOff>1012243</xdr:colOff>
      <xdr:row>52</xdr:row>
      <xdr:rowOff>96744</xdr:rowOff>
    </xdr:to>
    <xdr:sp macro="" textlink="">
      <xdr:nvSpPr>
        <xdr:cNvPr id="5238" name="WordArt 6"/>
        <xdr:cNvSpPr>
          <a:spLocks noChangeArrowheads="1" noChangeShapeType="1" noTextEdit="1"/>
        </xdr:cNvSpPr>
      </xdr:nvSpPr>
      <xdr:spPr bwMode="auto">
        <a:xfrm>
          <a:off x="67036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48</xdr:col>
      <xdr:colOff>1012243</xdr:colOff>
      <xdr:row>51</xdr:row>
      <xdr:rowOff>121947</xdr:rowOff>
    </xdr:from>
    <xdr:to>
      <xdr:col>48</xdr:col>
      <xdr:colOff>1012243</xdr:colOff>
      <xdr:row>52</xdr:row>
      <xdr:rowOff>96744</xdr:rowOff>
    </xdr:to>
    <xdr:sp macro="" textlink="">
      <xdr:nvSpPr>
        <xdr:cNvPr id="5239" name="WordArt 6"/>
        <xdr:cNvSpPr>
          <a:spLocks noChangeArrowheads="1" noChangeShapeType="1" noTextEdit="1"/>
        </xdr:cNvSpPr>
      </xdr:nvSpPr>
      <xdr:spPr bwMode="auto">
        <a:xfrm>
          <a:off x="68734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48</xdr:col>
      <xdr:colOff>1012243</xdr:colOff>
      <xdr:row>51</xdr:row>
      <xdr:rowOff>121947</xdr:rowOff>
    </xdr:from>
    <xdr:to>
      <xdr:col>48</xdr:col>
      <xdr:colOff>1012243</xdr:colOff>
      <xdr:row>52</xdr:row>
      <xdr:rowOff>96744</xdr:rowOff>
    </xdr:to>
    <xdr:sp macro="" textlink="">
      <xdr:nvSpPr>
        <xdr:cNvPr id="5240" name="WordArt 6"/>
        <xdr:cNvSpPr>
          <a:spLocks noChangeArrowheads="1" noChangeShapeType="1" noTextEdit="1"/>
        </xdr:cNvSpPr>
      </xdr:nvSpPr>
      <xdr:spPr bwMode="auto">
        <a:xfrm>
          <a:off x="68734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41</xdr:col>
      <xdr:colOff>1234493</xdr:colOff>
      <xdr:row>51</xdr:row>
      <xdr:rowOff>106072</xdr:rowOff>
    </xdr:from>
    <xdr:to>
      <xdr:col>41</xdr:col>
      <xdr:colOff>1234493</xdr:colOff>
      <xdr:row>52</xdr:row>
      <xdr:rowOff>80869</xdr:rowOff>
    </xdr:to>
    <xdr:sp macro="" textlink="">
      <xdr:nvSpPr>
        <xdr:cNvPr id="5241" name="WordArt 6"/>
        <xdr:cNvSpPr>
          <a:spLocks noChangeArrowheads="1" noChangeShapeType="1" noTextEdit="1"/>
        </xdr:cNvSpPr>
      </xdr:nvSpPr>
      <xdr:spPr bwMode="auto">
        <a:xfrm>
          <a:off x="58320993" y="406984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41</xdr:col>
      <xdr:colOff>1012243</xdr:colOff>
      <xdr:row>51</xdr:row>
      <xdr:rowOff>121947</xdr:rowOff>
    </xdr:from>
    <xdr:to>
      <xdr:col>41</xdr:col>
      <xdr:colOff>1012243</xdr:colOff>
      <xdr:row>52</xdr:row>
      <xdr:rowOff>96744</xdr:rowOff>
    </xdr:to>
    <xdr:sp macro="" textlink="">
      <xdr:nvSpPr>
        <xdr:cNvPr id="5242" name="WordArt 6"/>
        <xdr:cNvSpPr>
          <a:spLocks noChangeArrowheads="1" noChangeShapeType="1" noTextEdit="1"/>
        </xdr:cNvSpPr>
      </xdr:nvSpPr>
      <xdr:spPr bwMode="auto">
        <a:xfrm>
          <a:off x="5809874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50</xdr:col>
      <xdr:colOff>1012243</xdr:colOff>
      <xdr:row>51</xdr:row>
      <xdr:rowOff>121947</xdr:rowOff>
    </xdr:from>
    <xdr:to>
      <xdr:col>50</xdr:col>
      <xdr:colOff>1012243</xdr:colOff>
      <xdr:row>52</xdr:row>
      <xdr:rowOff>96744</xdr:rowOff>
    </xdr:to>
    <xdr:sp macro="" textlink="">
      <xdr:nvSpPr>
        <xdr:cNvPr id="5243" name="WordArt 6"/>
        <xdr:cNvSpPr>
          <a:spLocks noChangeArrowheads="1" noChangeShapeType="1" noTextEdit="1"/>
        </xdr:cNvSpPr>
      </xdr:nvSpPr>
      <xdr:spPr bwMode="auto">
        <a:xfrm>
          <a:off x="7227511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50</xdr:col>
      <xdr:colOff>1012243</xdr:colOff>
      <xdr:row>51</xdr:row>
      <xdr:rowOff>121947</xdr:rowOff>
    </xdr:from>
    <xdr:to>
      <xdr:col>50</xdr:col>
      <xdr:colOff>1012243</xdr:colOff>
      <xdr:row>52</xdr:row>
      <xdr:rowOff>96744</xdr:rowOff>
    </xdr:to>
    <xdr:sp macro="" textlink="">
      <xdr:nvSpPr>
        <xdr:cNvPr id="5244" name="WordArt 6"/>
        <xdr:cNvSpPr>
          <a:spLocks noChangeArrowheads="1" noChangeShapeType="1" noTextEdit="1"/>
        </xdr:cNvSpPr>
      </xdr:nvSpPr>
      <xdr:spPr bwMode="auto">
        <a:xfrm>
          <a:off x="7227511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3756</xdr:colOff>
      <xdr:row>51</xdr:row>
      <xdr:rowOff>121947</xdr:rowOff>
    </xdr:from>
    <xdr:to>
      <xdr:col>61</xdr:col>
      <xdr:colOff>3756</xdr:colOff>
      <xdr:row>52</xdr:row>
      <xdr:rowOff>96744</xdr:rowOff>
    </xdr:to>
    <xdr:sp macro="" textlink="">
      <xdr:nvSpPr>
        <xdr:cNvPr id="5245" name="WordArt 6"/>
        <xdr:cNvSpPr>
          <a:spLocks noChangeArrowheads="1" noChangeShapeType="1" noTextEdit="1"/>
        </xdr:cNvSpPr>
      </xdr:nvSpPr>
      <xdr:spPr bwMode="auto">
        <a:xfrm>
          <a:off x="8909425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1012243</xdr:colOff>
      <xdr:row>51</xdr:row>
      <xdr:rowOff>121947</xdr:rowOff>
    </xdr:from>
    <xdr:to>
      <xdr:col>60</xdr:col>
      <xdr:colOff>1012243</xdr:colOff>
      <xdr:row>52</xdr:row>
      <xdr:rowOff>96744</xdr:rowOff>
    </xdr:to>
    <xdr:sp macro="" textlink="">
      <xdr:nvSpPr>
        <xdr:cNvPr id="5246" name="WordArt 6"/>
        <xdr:cNvSpPr>
          <a:spLocks noChangeArrowheads="1" noChangeShapeType="1" noTextEdit="1"/>
        </xdr:cNvSpPr>
      </xdr:nvSpPr>
      <xdr:spPr bwMode="auto">
        <a:xfrm>
          <a:off x="88673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1012243</xdr:colOff>
      <xdr:row>51</xdr:row>
      <xdr:rowOff>121947</xdr:rowOff>
    </xdr:from>
    <xdr:to>
      <xdr:col>60</xdr:col>
      <xdr:colOff>1012243</xdr:colOff>
      <xdr:row>52</xdr:row>
      <xdr:rowOff>96744</xdr:rowOff>
    </xdr:to>
    <xdr:sp macro="" textlink="">
      <xdr:nvSpPr>
        <xdr:cNvPr id="5247" name="WordArt 6"/>
        <xdr:cNvSpPr>
          <a:spLocks noChangeArrowheads="1" noChangeShapeType="1" noTextEdit="1"/>
        </xdr:cNvSpPr>
      </xdr:nvSpPr>
      <xdr:spPr bwMode="auto">
        <a:xfrm>
          <a:off x="88673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3756</xdr:colOff>
      <xdr:row>51</xdr:row>
      <xdr:rowOff>121947</xdr:rowOff>
    </xdr:from>
    <xdr:to>
      <xdr:col>62</xdr:col>
      <xdr:colOff>3756</xdr:colOff>
      <xdr:row>52</xdr:row>
      <xdr:rowOff>96744</xdr:rowOff>
    </xdr:to>
    <xdr:sp macro="" textlink="">
      <xdr:nvSpPr>
        <xdr:cNvPr id="5248" name="WordArt 6"/>
        <xdr:cNvSpPr>
          <a:spLocks noChangeArrowheads="1" noChangeShapeType="1" noTextEdit="1"/>
        </xdr:cNvSpPr>
      </xdr:nvSpPr>
      <xdr:spPr bwMode="auto">
        <a:xfrm>
          <a:off x="9104688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51</xdr:row>
      <xdr:rowOff>121947</xdr:rowOff>
    </xdr:from>
    <xdr:to>
      <xdr:col>61</xdr:col>
      <xdr:colOff>1012243</xdr:colOff>
      <xdr:row>52</xdr:row>
      <xdr:rowOff>96744</xdr:rowOff>
    </xdr:to>
    <xdr:sp macro="" textlink="">
      <xdr:nvSpPr>
        <xdr:cNvPr id="5249" name="WordArt 6"/>
        <xdr:cNvSpPr>
          <a:spLocks noChangeArrowheads="1" noChangeShapeType="1" noTextEdit="1"/>
        </xdr:cNvSpPr>
      </xdr:nvSpPr>
      <xdr:spPr bwMode="auto">
        <a:xfrm>
          <a:off x="9010274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51</xdr:row>
      <xdr:rowOff>121947</xdr:rowOff>
    </xdr:from>
    <xdr:to>
      <xdr:col>61</xdr:col>
      <xdr:colOff>1012243</xdr:colOff>
      <xdr:row>52</xdr:row>
      <xdr:rowOff>96744</xdr:rowOff>
    </xdr:to>
    <xdr:sp macro="" textlink="">
      <xdr:nvSpPr>
        <xdr:cNvPr id="5250" name="WordArt 6"/>
        <xdr:cNvSpPr>
          <a:spLocks noChangeArrowheads="1" noChangeShapeType="1" noTextEdit="1"/>
        </xdr:cNvSpPr>
      </xdr:nvSpPr>
      <xdr:spPr bwMode="auto">
        <a:xfrm>
          <a:off x="9010274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51</xdr:row>
      <xdr:rowOff>121947</xdr:rowOff>
    </xdr:from>
    <xdr:to>
      <xdr:col>61</xdr:col>
      <xdr:colOff>1012243</xdr:colOff>
      <xdr:row>52</xdr:row>
      <xdr:rowOff>96744</xdr:rowOff>
    </xdr:to>
    <xdr:sp macro="" textlink="">
      <xdr:nvSpPr>
        <xdr:cNvPr id="5251" name="WordArt 6"/>
        <xdr:cNvSpPr>
          <a:spLocks noChangeArrowheads="1" noChangeShapeType="1" noTextEdit="1"/>
        </xdr:cNvSpPr>
      </xdr:nvSpPr>
      <xdr:spPr bwMode="auto">
        <a:xfrm>
          <a:off x="9010274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51</xdr:row>
      <xdr:rowOff>121947</xdr:rowOff>
    </xdr:from>
    <xdr:to>
      <xdr:col>61</xdr:col>
      <xdr:colOff>1012243</xdr:colOff>
      <xdr:row>52</xdr:row>
      <xdr:rowOff>96744</xdr:rowOff>
    </xdr:to>
    <xdr:sp macro="" textlink="">
      <xdr:nvSpPr>
        <xdr:cNvPr id="5252" name="WordArt 6"/>
        <xdr:cNvSpPr>
          <a:spLocks noChangeArrowheads="1" noChangeShapeType="1" noTextEdit="1"/>
        </xdr:cNvSpPr>
      </xdr:nvSpPr>
      <xdr:spPr bwMode="auto">
        <a:xfrm>
          <a:off x="9010274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51</xdr:row>
      <xdr:rowOff>121947</xdr:rowOff>
    </xdr:from>
    <xdr:to>
      <xdr:col>62</xdr:col>
      <xdr:colOff>1012243</xdr:colOff>
      <xdr:row>52</xdr:row>
      <xdr:rowOff>96744</xdr:rowOff>
    </xdr:to>
    <xdr:sp macro="" textlink="">
      <xdr:nvSpPr>
        <xdr:cNvPr id="5253" name="WordArt 6"/>
        <xdr:cNvSpPr>
          <a:spLocks noChangeArrowheads="1" noChangeShapeType="1" noTextEdit="1"/>
        </xdr:cNvSpPr>
      </xdr:nvSpPr>
      <xdr:spPr bwMode="auto">
        <a:xfrm>
          <a:off x="92055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51</xdr:row>
      <xdr:rowOff>121947</xdr:rowOff>
    </xdr:from>
    <xdr:to>
      <xdr:col>62</xdr:col>
      <xdr:colOff>1012243</xdr:colOff>
      <xdr:row>52</xdr:row>
      <xdr:rowOff>96744</xdr:rowOff>
    </xdr:to>
    <xdr:sp macro="" textlink="">
      <xdr:nvSpPr>
        <xdr:cNvPr id="5254" name="WordArt 6"/>
        <xdr:cNvSpPr>
          <a:spLocks noChangeArrowheads="1" noChangeShapeType="1" noTextEdit="1"/>
        </xdr:cNvSpPr>
      </xdr:nvSpPr>
      <xdr:spPr bwMode="auto">
        <a:xfrm>
          <a:off x="92055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51</xdr:row>
      <xdr:rowOff>121947</xdr:rowOff>
    </xdr:from>
    <xdr:to>
      <xdr:col>55</xdr:col>
      <xdr:colOff>1012243</xdr:colOff>
      <xdr:row>52</xdr:row>
      <xdr:rowOff>96744</xdr:rowOff>
    </xdr:to>
    <xdr:sp macro="" textlink="">
      <xdr:nvSpPr>
        <xdr:cNvPr id="5255" name="WordArt 6"/>
        <xdr:cNvSpPr>
          <a:spLocks noChangeArrowheads="1" noChangeShapeType="1" noTextEdit="1"/>
        </xdr:cNvSpPr>
      </xdr:nvSpPr>
      <xdr:spPr bwMode="auto">
        <a:xfrm>
          <a:off x="79783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51</xdr:row>
      <xdr:rowOff>121947</xdr:rowOff>
    </xdr:from>
    <xdr:to>
      <xdr:col>55</xdr:col>
      <xdr:colOff>1012243</xdr:colOff>
      <xdr:row>52</xdr:row>
      <xdr:rowOff>96744</xdr:rowOff>
    </xdr:to>
    <xdr:sp macro="" textlink="">
      <xdr:nvSpPr>
        <xdr:cNvPr id="5256" name="WordArt 6"/>
        <xdr:cNvSpPr>
          <a:spLocks noChangeArrowheads="1" noChangeShapeType="1" noTextEdit="1"/>
        </xdr:cNvSpPr>
      </xdr:nvSpPr>
      <xdr:spPr bwMode="auto">
        <a:xfrm>
          <a:off x="79783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64</xdr:col>
      <xdr:colOff>1012243</xdr:colOff>
      <xdr:row>51</xdr:row>
      <xdr:rowOff>121947</xdr:rowOff>
    </xdr:from>
    <xdr:to>
      <xdr:col>64</xdr:col>
      <xdr:colOff>1012243</xdr:colOff>
      <xdr:row>52</xdr:row>
      <xdr:rowOff>96744</xdr:rowOff>
    </xdr:to>
    <xdr:sp macro="" textlink="">
      <xdr:nvSpPr>
        <xdr:cNvPr id="5257" name="WordArt 6"/>
        <xdr:cNvSpPr>
          <a:spLocks noChangeArrowheads="1" noChangeShapeType="1" noTextEdit="1"/>
        </xdr:cNvSpPr>
      </xdr:nvSpPr>
      <xdr:spPr bwMode="auto">
        <a:xfrm>
          <a:off x="954208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64</xdr:col>
      <xdr:colOff>1012243</xdr:colOff>
      <xdr:row>51</xdr:row>
      <xdr:rowOff>121947</xdr:rowOff>
    </xdr:from>
    <xdr:to>
      <xdr:col>64</xdr:col>
      <xdr:colOff>1012243</xdr:colOff>
      <xdr:row>52</xdr:row>
      <xdr:rowOff>96744</xdr:rowOff>
    </xdr:to>
    <xdr:sp macro="" textlink="">
      <xdr:nvSpPr>
        <xdr:cNvPr id="5258" name="WordArt 6"/>
        <xdr:cNvSpPr>
          <a:spLocks noChangeArrowheads="1" noChangeShapeType="1" noTextEdit="1"/>
        </xdr:cNvSpPr>
      </xdr:nvSpPr>
      <xdr:spPr bwMode="auto">
        <a:xfrm>
          <a:off x="954208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51</xdr:row>
      <xdr:rowOff>121947</xdr:rowOff>
    </xdr:from>
    <xdr:to>
      <xdr:col>76</xdr:col>
      <xdr:colOff>3756</xdr:colOff>
      <xdr:row>52</xdr:row>
      <xdr:rowOff>96744</xdr:rowOff>
    </xdr:to>
    <xdr:sp macro="" textlink="">
      <xdr:nvSpPr>
        <xdr:cNvPr id="5259" name="WordArt 6"/>
        <xdr:cNvSpPr>
          <a:spLocks noChangeArrowheads="1" noChangeShapeType="1" noTextEdit="1"/>
        </xdr:cNvSpPr>
      </xdr:nvSpPr>
      <xdr:spPr bwMode="auto">
        <a:xfrm>
          <a:off x="113938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51</xdr:row>
      <xdr:rowOff>121947</xdr:rowOff>
    </xdr:from>
    <xdr:to>
      <xdr:col>75</xdr:col>
      <xdr:colOff>1012243</xdr:colOff>
      <xdr:row>52</xdr:row>
      <xdr:rowOff>96744</xdr:rowOff>
    </xdr:to>
    <xdr:sp macro="" textlink="">
      <xdr:nvSpPr>
        <xdr:cNvPr id="5260" name="WordArt 6"/>
        <xdr:cNvSpPr>
          <a:spLocks noChangeArrowheads="1" noChangeShapeType="1" noTextEdit="1"/>
        </xdr:cNvSpPr>
      </xdr:nvSpPr>
      <xdr:spPr bwMode="auto">
        <a:xfrm>
          <a:off x="113565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51</xdr:row>
      <xdr:rowOff>121947</xdr:rowOff>
    </xdr:from>
    <xdr:to>
      <xdr:col>75</xdr:col>
      <xdr:colOff>1012243</xdr:colOff>
      <xdr:row>52</xdr:row>
      <xdr:rowOff>96744</xdr:rowOff>
    </xdr:to>
    <xdr:sp macro="" textlink="">
      <xdr:nvSpPr>
        <xdr:cNvPr id="5261" name="WordArt 6"/>
        <xdr:cNvSpPr>
          <a:spLocks noChangeArrowheads="1" noChangeShapeType="1" noTextEdit="1"/>
        </xdr:cNvSpPr>
      </xdr:nvSpPr>
      <xdr:spPr bwMode="auto">
        <a:xfrm>
          <a:off x="113565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51</xdr:row>
      <xdr:rowOff>121947</xdr:rowOff>
    </xdr:from>
    <xdr:to>
      <xdr:col>76</xdr:col>
      <xdr:colOff>1012243</xdr:colOff>
      <xdr:row>52</xdr:row>
      <xdr:rowOff>96744</xdr:rowOff>
    </xdr:to>
    <xdr:sp macro="" textlink="">
      <xdr:nvSpPr>
        <xdr:cNvPr id="5263" name="WordArt 6"/>
        <xdr:cNvSpPr>
          <a:spLocks noChangeArrowheads="1" noChangeShapeType="1" noTextEdit="1"/>
        </xdr:cNvSpPr>
      </xdr:nvSpPr>
      <xdr:spPr bwMode="auto">
        <a:xfrm>
          <a:off x="11494711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51</xdr:row>
      <xdr:rowOff>121947</xdr:rowOff>
    </xdr:from>
    <xdr:to>
      <xdr:col>76</xdr:col>
      <xdr:colOff>1012243</xdr:colOff>
      <xdr:row>52</xdr:row>
      <xdr:rowOff>96744</xdr:rowOff>
    </xdr:to>
    <xdr:sp macro="" textlink="">
      <xdr:nvSpPr>
        <xdr:cNvPr id="5264" name="WordArt 6"/>
        <xdr:cNvSpPr>
          <a:spLocks noChangeArrowheads="1" noChangeShapeType="1" noTextEdit="1"/>
        </xdr:cNvSpPr>
      </xdr:nvSpPr>
      <xdr:spPr bwMode="auto">
        <a:xfrm>
          <a:off x="11494711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3756</xdr:colOff>
      <xdr:row>51</xdr:row>
      <xdr:rowOff>121947</xdr:rowOff>
    </xdr:from>
    <xdr:to>
      <xdr:col>69</xdr:col>
      <xdr:colOff>3756</xdr:colOff>
      <xdr:row>52</xdr:row>
      <xdr:rowOff>96744</xdr:rowOff>
    </xdr:to>
    <xdr:sp macro="" textlink="">
      <xdr:nvSpPr>
        <xdr:cNvPr id="5265" name="WordArt 6"/>
        <xdr:cNvSpPr>
          <a:spLocks noChangeArrowheads="1" noChangeShapeType="1" noTextEdit="1"/>
        </xdr:cNvSpPr>
      </xdr:nvSpPr>
      <xdr:spPr bwMode="auto">
        <a:xfrm>
          <a:off x="10300075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70</xdr:col>
      <xdr:colOff>3756</xdr:colOff>
      <xdr:row>51</xdr:row>
      <xdr:rowOff>121947</xdr:rowOff>
    </xdr:from>
    <xdr:to>
      <xdr:col>70</xdr:col>
      <xdr:colOff>3756</xdr:colOff>
      <xdr:row>52</xdr:row>
      <xdr:rowOff>96744</xdr:rowOff>
    </xdr:to>
    <xdr:sp macro="" textlink="">
      <xdr:nvSpPr>
        <xdr:cNvPr id="5266" name="WordArt 6"/>
        <xdr:cNvSpPr>
          <a:spLocks noChangeArrowheads="1" noChangeShapeType="1" noTextEdit="1"/>
        </xdr:cNvSpPr>
      </xdr:nvSpPr>
      <xdr:spPr bwMode="auto">
        <a:xfrm>
          <a:off x="104413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71</xdr:col>
      <xdr:colOff>3756</xdr:colOff>
      <xdr:row>51</xdr:row>
      <xdr:rowOff>121947</xdr:rowOff>
    </xdr:from>
    <xdr:to>
      <xdr:col>71</xdr:col>
      <xdr:colOff>3756</xdr:colOff>
      <xdr:row>52</xdr:row>
      <xdr:rowOff>96744</xdr:rowOff>
    </xdr:to>
    <xdr:sp macro="" textlink="">
      <xdr:nvSpPr>
        <xdr:cNvPr id="5267" name="WordArt 6"/>
        <xdr:cNvSpPr>
          <a:spLocks noChangeArrowheads="1" noChangeShapeType="1" noTextEdit="1"/>
        </xdr:cNvSpPr>
      </xdr:nvSpPr>
      <xdr:spPr bwMode="auto">
        <a:xfrm>
          <a:off x="10611225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72</xdr:col>
      <xdr:colOff>3756</xdr:colOff>
      <xdr:row>51</xdr:row>
      <xdr:rowOff>121947</xdr:rowOff>
    </xdr:from>
    <xdr:to>
      <xdr:col>72</xdr:col>
      <xdr:colOff>3756</xdr:colOff>
      <xdr:row>52</xdr:row>
      <xdr:rowOff>96744</xdr:rowOff>
    </xdr:to>
    <xdr:sp macro="" textlink="">
      <xdr:nvSpPr>
        <xdr:cNvPr id="5268" name="WordArt 6"/>
        <xdr:cNvSpPr>
          <a:spLocks noChangeArrowheads="1" noChangeShapeType="1" noTextEdit="1"/>
        </xdr:cNvSpPr>
      </xdr:nvSpPr>
      <xdr:spPr bwMode="auto">
        <a:xfrm>
          <a:off x="107842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73</xdr:col>
      <xdr:colOff>3756</xdr:colOff>
      <xdr:row>51</xdr:row>
      <xdr:rowOff>121947</xdr:rowOff>
    </xdr:from>
    <xdr:to>
      <xdr:col>73</xdr:col>
      <xdr:colOff>3756</xdr:colOff>
      <xdr:row>52</xdr:row>
      <xdr:rowOff>96744</xdr:rowOff>
    </xdr:to>
    <xdr:sp macro="" textlink="">
      <xdr:nvSpPr>
        <xdr:cNvPr id="5269" name="WordArt 6"/>
        <xdr:cNvSpPr>
          <a:spLocks noChangeArrowheads="1" noChangeShapeType="1" noTextEdit="1"/>
        </xdr:cNvSpPr>
      </xdr:nvSpPr>
      <xdr:spPr bwMode="auto">
        <a:xfrm>
          <a:off x="10920788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74</xdr:col>
      <xdr:colOff>3756</xdr:colOff>
      <xdr:row>51</xdr:row>
      <xdr:rowOff>121947</xdr:rowOff>
    </xdr:from>
    <xdr:to>
      <xdr:col>74</xdr:col>
      <xdr:colOff>3756</xdr:colOff>
      <xdr:row>52</xdr:row>
      <xdr:rowOff>96744</xdr:rowOff>
    </xdr:to>
    <xdr:sp macro="" textlink="">
      <xdr:nvSpPr>
        <xdr:cNvPr id="5270" name="WordArt 6"/>
        <xdr:cNvSpPr>
          <a:spLocks noChangeArrowheads="1" noChangeShapeType="1" noTextEdit="1"/>
        </xdr:cNvSpPr>
      </xdr:nvSpPr>
      <xdr:spPr bwMode="auto">
        <a:xfrm>
          <a:off x="11085888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3756</xdr:colOff>
      <xdr:row>51</xdr:row>
      <xdr:rowOff>121947</xdr:rowOff>
    </xdr:from>
    <xdr:to>
      <xdr:col>75</xdr:col>
      <xdr:colOff>3756</xdr:colOff>
      <xdr:row>52</xdr:row>
      <xdr:rowOff>96744</xdr:rowOff>
    </xdr:to>
    <xdr:sp macro="" textlink="">
      <xdr:nvSpPr>
        <xdr:cNvPr id="5271" name="WordArt 6"/>
        <xdr:cNvSpPr>
          <a:spLocks noChangeArrowheads="1" noChangeShapeType="1" noTextEdit="1"/>
        </xdr:cNvSpPr>
      </xdr:nvSpPr>
      <xdr:spPr bwMode="auto">
        <a:xfrm>
          <a:off x="1125575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51</xdr:row>
      <xdr:rowOff>121947</xdr:rowOff>
    </xdr:from>
    <xdr:to>
      <xdr:col>76</xdr:col>
      <xdr:colOff>3756</xdr:colOff>
      <xdr:row>52</xdr:row>
      <xdr:rowOff>96744</xdr:rowOff>
    </xdr:to>
    <xdr:sp macro="" textlink="">
      <xdr:nvSpPr>
        <xdr:cNvPr id="5272" name="WordArt 6"/>
        <xdr:cNvSpPr>
          <a:spLocks noChangeArrowheads="1" noChangeShapeType="1" noTextEdit="1"/>
        </xdr:cNvSpPr>
      </xdr:nvSpPr>
      <xdr:spPr bwMode="auto">
        <a:xfrm>
          <a:off x="113938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3756</xdr:colOff>
      <xdr:row>51</xdr:row>
      <xdr:rowOff>121947</xdr:rowOff>
    </xdr:from>
    <xdr:to>
      <xdr:col>77</xdr:col>
      <xdr:colOff>3756</xdr:colOff>
      <xdr:row>52</xdr:row>
      <xdr:rowOff>96744</xdr:rowOff>
    </xdr:to>
    <xdr:sp macro="" textlink="">
      <xdr:nvSpPr>
        <xdr:cNvPr id="5274" name="WordArt 6"/>
        <xdr:cNvSpPr>
          <a:spLocks noChangeArrowheads="1" noChangeShapeType="1" noTextEdit="1"/>
        </xdr:cNvSpPr>
      </xdr:nvSpPr>
      <xdr:spPr bwMode="auto">
        <a:xfrm>
          <a:off x="11752638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78</xdr:col>
      <xdr:colOff>3756</xdr:colOff>
      <xdr:row>51</xdr:row>
      <xdr:rowOff>121947</xdr:rowOff>
    </xdr:from>
    <xdr:to>
      <xdr:col>78</xdr:col>
      <xdr:colOff>3756</xdr:colOff>
      <xdr:row>52</xdr:row>
      <xdr:rowOff>96744</xdr:rowOff>
    </xdr:to>
    <xdr:sp macro="" textlink="">
      <xdr:nvSpPr>
        <xdr:cNvPr id="5275" name="WordArt 6"/>
        <xdr:cNvSpPr>
          <a:spLocks noChangeArrowheads="1" noChangeShapeType="1" noTextEdit="1"/>
        </xdr:cNvSpPr>
      </xdr:nvSpPr>
      <xdr:spPr bwMode="auto">
        <a:xfrm>
          <a:off x="11919325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3756</xdr:colOff>
      <xdr:row>51</xdr:row>
      <xdr:rowOff>121947</xdr:rowOff>
    </xdr:from>
    <xdr:to>
      <xdr:col>79</xdr:col>
      <xdr:colOff>3756</xdr:colOff>
      <xdr:row>52</xdr:row>
      <xdr:rowOff>96744</xdr:rowOff>
    </xdr:to>
    <xdr:sp macro="" textlink="">
      <xdr:nvSpPr>
        <xdr:cNvPr id="5276" name="WordArt 6"/>
        <xdr:cNvSpPr>
          <a:spLocks noChangeArrowheads="1" noChangeShapeType="1" noTextEdit="1"/>
        </xdr:cNvSpPr>
      </xdr:nvSpPr>
      <xdr:spPr bwMode="auto">
        <a:xfrm>
          <a:off x="1208601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80</xdr:col>
      <xdr:colOff>3756</xdr:colOff>
      <xdr:row>51</xdr:row>
      <xdr:rowOff>121947</xdr:rowOff>
    </xdr:from>
    <xdr:to>
      <xdr:col>80</xdr:col>
      <xdr:colOff>3756</xdr:colOff>
      <xdr:row>52</xdr:row>
      <xdr:rowOff>96744</xdr:rowOff>
    </xdr:to>
    <xdr:sp macro="" textlink="">
      <xdr:nvSpPr>
        <xdr:cNvPr id="5277" name="WordArt 6"/>
        <xdr:cNvSpPr>
          <a:spLocks noChangeArrowheads="1" noChangeShapeType="1" noTextEdit="1"/>
        </xdr:cNvSpPr>
      </xdr:nvSpPr>
      <xdr:spPr bwMode="auto">
        <a:xfrm>
          <a:off x="12249525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3756</xdr:colOff>
      <xdr:row>51</xdr:row>
      <xdr:rowOff>121947</xdr:rowOff>
    </xdr:from>
    <xdr:to>
      <xdr:col>79</xdr:col>
      <xdr:colOff>3756</xdr:colOff>
      <xdr:row>52</xdr:row>
      <xdr:rowOff>96744</xdr:rowOff>
    </xdr:to>
    <xdr:sp macro="" textlink="">
      <xdr:nvSpPr>
        <xdr:cNvPr id="5278" name="WordArt 6"/>
        <xdr:cNvSpPr>
          <a:spLocks noChangeArrowheads="1" noChangeShapeType="1" noTextEdit="1"/>
        </xdr:cNvSpPr>
      </xdr:nvSpPr>
      <xdr:spPr bwMode="auto">
        <a:xfrm>
          <a:off x="1208601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3756</xdr:colOff>
      <xdr:row>51</xdr:row>
      <xdr:rowOff>121947</xdr:rowOff>
    </xdr:from>
    <xdr:to>
      <xdr:col>75</xdr:col>
      <xdr:colOff>3756</xdr:colOff>
      <xdr:row>52</xdr:row>
      <xdr:rowOff>96744</xdr:rowOff>
    </xdr:to>
    <xdr:sp macro="" textlink="">
      <xdr:nvSpPr>
        <xdr:cNvPr id="5279" name="WordArt 6"/>
        <xdr:cNvSpPr>
          <a:spLocks noChangeArrowheads="1" noChangeShapeType="1" noTextEdit="1"/>
        </xdr:cNvSpPr>
      </xdr:nvSpPr>
      <xdr:spPr bwMode="auto">
        <a:xfrm>
          <a:off x="1125575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74</xdr:col>
      <xdr:colOff>1012243</xdr:colOff>
      <xdr:row>51</xdr:row>
      <xdr:rowOff>121947</xdr:rowOff>
    </xdr:from>
    <xdr:to>
      <xdr:col>74</xdr:col>
      <xdr:colOff>1012243</xdr:colOff>
      <xdr:row>52</xdr:row>
      <xdr:rowOff>96744</xdr:rowOff>
    </xdr:to>
    <xdr:sp macro="" textlink="">
      <xdr:nvSpPr>
        <xdr:cNvPr id="5280" name="WordArt 6"/>
        <xdr:cNvSpPr>
          <a:spLocks noChangeArrowheads="1" noChangeShapeType="1" noTextEdit="1"/>
        </xdr:cNvSpPr>
      </xdr:nvSpPr>
      <xdr:spPr bwMode="auto">
        <a:xfrm>
          <a:off x="111867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74</xdr:col>
      <xdr:colOff>1012243</xdr:colOff>
      <xdr:row>51</xdr:row>
      <xdr:rowOff>121947</xdr:rowOff>
    </xdr:from>
    <xdr:to>
      <xdr:col>74</xdr:col>
      <xdr:colOff>1012243</xdr:colOff>
      <xdr:row>52</xdr:row>
      <xdr:rowOff>96744</xdr:rowOff>
    </xdr:to>
    <xdr:sp macro="" textlink="">
      <xdr:nvSpPr>
        <xdr:cNvPr id="5281" name="WordArt 6"/>
        <xdr:cNvSpPr>
          <a:spLocks noChangeArrowheads="1" noChangeShapeType="1" noTextEdit="1"/>
        </xdr:cNvSpPr>
      </xdr:nvSpPr>
      <xdr:spPr bwMode="auto">
        <a:xfrm>
          <a:off x="111867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51</xdr:row>
      <xdr:rowOff>121947</xdr:rowOff>
    </xdr:from>
    <xdr:to>
      <xdr:col>76</xdr:col>
      <xdr:colOff>3756</xdr:colOff>
      <xdr:row>52</xdr:row>
      <xdr:rowOff>96744</xdr:rowOff>
    </xdr:to>
    <xdr:sp macro="" textlink="">
      <xdr:nvSpPr>
        <xdr:cNvPr id="5282" name="WordArt 6"/>
        <xdr:cNvSpPr>
          <a:spLocks noChangeArrowheads="1" noChangeShapeType="1" noTextEdit="1"/>
        </xdr:cNvSpPr>
      </xdr:nvSpPr>
      <xdr:spPr bwMode="auto">
        <a:xfrm>
          <a:off x="113938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51</xdr:row>
      <xdr:rowOff>121947</xdr:rowOff>
    </xdr:from>
    <xdr:to>
      <xdr:col>75</xdr:col>
      <xdr:colOff>1012243</xdr:colOff>
      <xdr:row>52</xdr:row>
      <xdr:rowOff>96744</xdr:rowOff>
    </xdr:to>
    <xdr:sp macro="" textlink="">
      <xdr:nvSpPr>
        <xdr:cNvPr id="5283" name="WordArt 6"/>
        <xdr:cNvSpPr>
          <a:spLocks noChangeArrowheads="1" noChangeShapeType="1" noTextEdit="1"/>
        </xdr:cNvSpPr>
      </xdr:nvSpPr>
      <xdr:spPr bwMode="auto">
        <a:xfrm>
          <a:off x="113565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51</xdr:row>
      <xdr:rowOff>121947</xdr:rowOff>
    </xdr:from>
    <xdr:to>
      <xdr:col>75</xdr:col>
      <xdr:colOff>1012243</xdr:colOff>
      <xdr:row>52</xdr:row>
      <xdr:rowOff>96744</xdr:rowOff>
    </xdr:to>
    <xdr:sp macro="" textlink="">
      <xdr:nvSpPr>
        <xdr:cNvPr id="5284" name="WordArt 6"/>
        <xdr:cNvSpPr>
          <a:spLocks noChangeArrowheads="1" noChangeShapeType="1" noTextEdit="1"/>
        </xdr:cNvSpPr>
      </xdr:nvSpPr>
      <xdr:spPr bwMode="auto">
        <a:xfrm>
          <a:off x="113565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51</xdr:row>
      <xdr:rowOff>121947</xdr:rowOff>
    </xdr:from>
    <xdr:to>
      <xdr:col>75</xdr:col>
      <xdr:colOff>1012243</xdr:colOff>
      <xdr:row>52</xdr:row>
      <xdr:rowOff>96744</xdr:rowOff>
    </xdr:to>
    <xdr:sp macro="" textlink="">
      <xdr:nvSpPr>
        <xdr:cNvPr id="5285" name="WordArt 6"/>
        <xdr:cNvSpPr>
          <a:spLocks noChangeArrowheads="1" noChangeShapeType="1" noTextEdit="1"/>
        </xdr:cNvSpPr>
      </xdr:nvSpPr>
      <xdr:spPr bwMode="auto">
        <a:xfrm>
          <a:off x="113565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51</xdr:row>
      <xdr:rowOff>121947</xdr:rowOff>
    </xdr:from>
    <xdr:to>
      <xdr:col>75</xdr:col>
      <xdr:colOff>1012243</xdr:colOff>
      <xdr:row>52</xdr:row>
      <xdr:rowOff>96744</xdr:rowOff>
    </xdr:to>
    <xdr:sp macro="" textlink="">
      <xdr:nvSpPr>
        <xdr:cNvPr id="5286" name="WordArt 6"/>
        <xdr:cNvSpPr>
          <a:spLocks noChangeArrowheads="1" noChangeShapeType="1" noTextEdit="1"/>
        </xdr:cNvSpPr>
      </xdr:nvSpPr>
      <xdr:spPr bwMode="auto">
        <a:xfrm>
          <a:off x="113565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51</xdr:row>
      <xdr:rowOff>121947</xdr:rowOff>
    </xdr:from>
    <xdr:to>
      <xdr:col>76</xdr:col>
      <xdr:colOff>1012243</xdr:colOff>
      <xdr:row>52</xdr:row>
      <xdr:rowOff>96744</xdr:rowOff>
    </xdr:to>
    <xdr:sp macro="" textlink="">
      <xdr:nvSpPr>
        <xdr:cNvPr id="5287" name="WordArt 6"/>
        <xdr:cNvSpPr>
          <a:spLocks noChangeArrowheads="1" noChangeShapeType="1" noTextEdit="1"/>
        </xdr:cNvSpPr>
      </xdr:nvSpPr>
      <xdr:spPr bwMode="auto">
        <a:xfrm>
          <a:off x="11494711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51</xdr:row>
      <xdr:rowOff>121947</xdr:rowOff>
    </xdr:from>
    <xdr:to>
      <xdr:col>76</xdr:col>
      <xdr:colOff>1012243</xdr:colOff>
      <xdr:row>52</xdr:row>
      <xdr:rowOff>96744</xdr:rowOff>
    </xdr:to>
    <xdr:sp macro="" textlink="">
      <xdr:nvSpPr>
        <xdr:cNvPr id="5288" name="WordArt 6"/>
        <xdr:cNvSpPr>
          <a:spLocks noChangeArrowheads="1" noChangeShapeType="1" noTextEdit="1"/>
        </xdr:cNvSpPr>
      </xdr:nvSpPr>
      <xdr:spPr bwMode="auto">
        <a:xfrm>
          <a:off x="11494711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74</xdr:col>
      <xdr:colOff>1287410</xdr:colOff>
      <xdr:row>51</xdr:row>
      <xdr:rowOff>174863</xdr:rowOff>
    </xdr:from>
    <xdr:to>
      <xdr:col>74</xdr:col>
      <xdr:colOff>1287410</xdr:colOff>
      <xdr:row>52</xdr:row>
      <xdr:rowOff>149660</xdr:rowOff>
    </xdr:to>
    <xdr:sp macro="" textlink="">
      <xdr:nvSpPr>
        <xdr:cNvPr id="5289" name="WordArt 6"/>
        <xdr:cNvSpPr>
          <a:spLocks noChangeArrowheads="1" noChangeShapeType="1" noTextEdit="1"/>
        </xdr:cNvSpPr>
      </xdr:nvSpPr>
      <xdr:spPr bwMode="auto">
        <a:xfrm>
          <a:off x="112168993" y="26463863"/>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1414410</xdr:colOff>
      <xdr:row>51</xdr:row>
      <xdr:rowOff>79614</xdr:rowOff>
    </xdr:from>
    <xdr:to>
      <xdr:col>69</xdr:col>
      <xdr:colOff>1414410</xdr:colOff>
      <xdr:row>52</xdr:row>
      <xdr:rowOff>54411</xdr:rowOff>
    </xdr:to>
    <xdr:sp macro="" textlink="">
      <xdr:nvSpPr>
        <xdr:cNvPr id="5290" name="WordArt 6"/>
        <xdr:cNvSpPr>
          <a:spLocks noChangeArrowheads="1" noChangeShapeType="1" noTextEdit="1"/>
        </xdr:cNvSpPr>
      </xdr:nvSpPr>
      <xdr:spPr bwMode="auto">
        <a:xfrm>
          <a:off x="104411410" y="26368614"/>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51</xdr:row>
      <xdr:rowOff>121947</xdr:rowOff>
    </xdr:from>
    <xdr:to>
      <xdr:col>77</xdr:col>
      <xdr:colOff>1012243</xdr:colOff>
      <xdr:row>52</xdr:row>
      <xdr:rowOff>96744</xdr:rowOff>
    </xdr:to>
    <xdr:sp macro="" textlink="">
      <xdr:nvSpPr>
        <xdr:cNvPr id="5291" name="WordArt 6"/>
        <xdr:cNvSpPr>
          <a:spLocks noChangeArrowheads="1" noChangeShapeType="1" noTextEdit="1"/>
        </xdr:cNvSpPr>
      </xdr:nvSpPr>
      <xdr:spPr bwMode="auto">
        <a:xfrm>
          <a:off x="1185348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51</xdr:row>
      <xdr:rowOff>121947</xdr:rowOff>
    </xdr:from>
    <xdr:to>
      <xdr:col>77</xdr:col>
      <xdr:colOff>1012243</xdr:colOff>
      <xdr:row>52</xdr:row>
      <xdr:rowOff>96744</xdr:rowOff>
    </xdr:to>
    <xdr:sp macro="" textlink="">
      <xdr:nvSpPr>
        <xdr:cNvPr id="5292" name="WordArt 6"/>
        <xdr:cNvSpPr>
          <a:spLocks noChangeArrowheads="1" noChangeShapeType="1" noTextEdit="1"/>
        </xdr:cNvSpPr>
      </xdr:nvSpPr>
      <xdr:spPr bwMode="auto">
        <a:xfrm>
          <a:off x="1185348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3756</xdr:colOff>
      <xdr:row>51</xdr:row>
      <xdr:rowOff>121947</xdr:rowOff>
    </xdr:from>
    <xdr:to>
      <xdr:col>62</xdr:col>
      <xdr:colOff>3756</xdr:colOff>
      <xdr:row>52</xdr:row>
      <xdr:rowOff>96744</xdr:rowOff>
    </xdr:to>
    <xdr:sp macro="" textlink="">
      <xdr:nvSpPr>
        <xdr:cNvPr id="5293" name="WordArt 6"/>
        <xdr:cNvSpPr>
          <a:spLocks noChangeArrowheads="1" noChangeShapeType="1" noTextEdit="1"/>
        </xdr:cNvSpPr>
      </xdr:nvSpPr>
      <xdr:spPr bwMode="auto">
        <a:xfrm>
          <a:off x="9104688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51</xdr:row>
      <xdr:rowOff>121947</xdr:rowOff>
    </xdr:from>
    <xdr:to>
      <xdr:col>61</xdr:col>
      <xdr:colOff>1012243</xdr:colOff>
      <xdr:row>52</xdr:row>
      <xdr:rowOff>96744</xdr:rowOff>
    </xdr:to>
    <xdr:sp macro="" textlink="">
      <xdr:nvSpPr>
        <xdr:cNvPr id="5294" name="WordArt 6"/>
        <xdr:cNvSpPr>
          <a:spLocks noChangeArrowheads="1" noChangeShapeType="1" noTextEdit="1"/>
        </xdr:cNvSpPr>
      </xdr:nvSpPr>
      <xdr:spPr bwMode="auto">
        <a:xfrm>
          <a:off x="9010274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51</xdr:row>
      <xdr:rowOff>121947</xdr:rowOff>
    </xdr:from>
    <xdr:to>
      <xdr:col>61</xdr:col>
      <xdr:colOff>1012243</xdr:colOff>
      <xdr:row>52</xdr:row>
      <xdr:rowOff>96744</xdr:rowOff>
    </xdr:to>
    <xdr:sp macro="" textlink="">
      <xdr:nvSpPr>
        <xdr:cNvPr id="5295" name="WordArt 6"/>
        <xdr:cNvSpPr>
          <a:spLocks noChangeArrowheads="1" noChangeShapeType="1" noTextEdit="1"/>
        </xdr:cNvSpPr>
      </xdr:nvSpPr>
      <xdr:spPr bwMode="auto">
        <a:xfrm>
          <a:off x="9010274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67</xdr:col>
      <xdr:colOff>3756</xdr:colOff>
      <xdr:row>52</xdr:row>
      <xdr:rowOff>122886</xdr:rowOff>
    </xdr:from>
    <xdr:to>
      <xdr:col>67</xdr:col>
      <xdr:colOff>3756</xdr:colOff>
      <xdr:row>53</xdr:row>
      <xdr:rowOff>97683</xdr:rowOff>
    </xdr:to>
    <xdr:sp macro="" textlink="">
      <xdr:nvSpPr>
        <xdr:cNvPr id="5296" name="WordArt 6"/>
        <xdr:cNvSpPr>
          <a:spLocks noChangeArrowheads="1" noChangeShapeType="1" noTextEdit="1"/>
        </xdr:cNvSpPr>
      </xdr:nvSpPr>
      <xdr:spPr bwMode="auto">
        <a:xfrm>
          <a:off x="87665506" y="36635386"/>
          <a:ext cx="0" cy="318154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63</xdr:col>
      <xdr:colOff>3756</xdr:colOff>
      <xdr:row>51</xdr:row>
      <xdr:rowOff>121947</xdr:rowOff>
    </xdr:from>
    <xdr:to>
      <xdr:col>63</xdr:col>
      <xdr:colOff>3756</xdr:colOff>
      <xdr:row>52</xdr:row>
      <xdr:rowOff>96744</xdr:rowOff>
    </xdr:to>
    <xdr:sp macro="" textlink="">
      <xdr:nvSpPr>
        <xdr:cNvPr id="5347" name="WordArt 6"/>
        <xdr:cNvSpPr>
          <a:spLocks noChangeArrowheads="1" noChangeShapeType="1" noTextEdit="1"/>
        </xdr:cNvSpPr>
      </xdr:nvSpPr>
      <xdr:spPr bwMode="auto">
        <a:xfrm>
          <a:off x="928090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51</xdr:row>
      <xdr:rowOff>121947</xdr:rowOff>
    </xdr:from>
    <xdr:to>
      <xdr:col>62</xdr:col>
      <xdr:colOff>1012243</xdr:colOff>
      <xdr:row>52</xdr:row>
      <xdr:rowOff>96744</xdr:rowOff>
    </xdr:to>
    <xdr:sp macro="" textlink="">
      <xdr:nvSpPr>
        <xdr:cNvPr id="5348" name="WordArt 6"/>
        <xdr:cNvSpPr>
          <a:spLocks noChangeArrowheads="1" noChangeShapeType="1" noTextEdit="1"/>
        </xdr:cNvSpPr>
      </xdr:nvSpPr>
      <xdr:spPr bwMode="auto">
        <a:xfrm>
          <a:off x="92055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51</xdr:row>
      <xdr:rowOff>121947</xdr:rowOff>
    </xdr:from>
    <xdr:to>
      <xdr:col>62</xdr:col>
      <xdr:colOff>1012243</xdr:colOff>
      <xdr:row>52</xdr:row>
      <xdr:rowOff>96744</xdr:rowOff>
    </xdr:to>
    <xdr:sp macro="" textlink="">
      <xdr:nvSpPr>
        <xdr:cNvPr id="5349" name="WordArt 6"/>
        <xdr:cNvSpPr>
          <a:spLocks noChangeArrowheads="1" noChangeShapeType="1" noTextEdit="1"/>
        </xdr:cNvSpPr>
      </xdr:nvSpPr>
      <xdr:spPr bwMode="auto">
        <a:xfrm>
          <a:off x="92055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68</xdr:col>
      <xdr:colOff>3756</xdr:colOff>
      <xdr:row>52</xdr:row>
      <xdr:rowOff>122886</xdr:rowOff>
    </xdr:from>
    <xdr:to>
      <xdr:col>68</xdr:col>
      <xdr:colOff>3756</xdr:colOff>
      <xdr:row>53</xdr:row>
      <xdr:rowOff>97683</xdr:rowOff>
    </xdr:to>
    <xdr:sp macro="" textlink="">
      <xdr:nvSpPr>
        <xdr:cNvPr id="5350" name="WordArt 6"/>
        <xdr:cNvSpPr>
          <a:spLocks noChangeArrowheads="1" noChangeShapeType="1" noTextEdit="1"/>
        </xdr:cNvSpPr>
      </xdr:nvSpPr>
      <xdr:spPr bwMode="auto">
        <a:xfrm>
          <a:off x="89094256" y="36635386"/>
          <a:ext cx="0" cy="318154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3756</xdr:colOff>
      <xdr:row>51</xdr:row>
      <xdr:rowOff>121947</xdr:rowOff>
    </xdr:from>
    <xdr:to>
      <xdr:col>34</xdr:col>
      <xdr:colOff>3756</xdr:colOff>
      <xdr:row>52</xdr:row>
      <xdr:rowOff>96744</xdr:rowOff>
    </xdr:to>
    <xdr:sp macro="" textlink="">
      <xdr:nvSpPr>
        <xdr:cNvPr id="5351" name="WordArt 6"/>
        <xdr:cNvSpPr>
          <a:spLocks noChangeArrowheads="1" noChangeShapeType="1" noTextEdit="1"/>
        </xdr:cNvSpPr>
      </xdr:nvSpPr>
      <xdr:spPr bwMode="auto">
        <a:xfrm>
          <a:off x="48152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51</xdr:row>
      <xdr:rowOff>121947</xdr:rowOff>
    </xdr:from>
    <xdr:to>
      <xdr:col>33</xdr:col>
      <xdr:colOff>1012243</xdr:colOff>
      <xdr:row>52</xdr:row>
      <xdr:rowOff>96744</xdr:rowOff>
    </xdr:to>
    <xdr:sp macro="" textlink="">
      <xdr:nvSpPr>
        <xdr:cNvPr id="5352" name="WordArt 6"/>
        <xdr:cNvSpPr>
          <a:spLocks noChangeArrowheads="1" noChangeShapeType="1" noTextEdit="1"/>
        </xdr:cNvSpPr>
      </xdr:nvSpPr>
      <xdr:spPr bwMode="auto">
        <a:xfrm>
          <a:off x="47906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51</xdr:row>
      <xdr:rowOff>121947</xdr:rowOff>
    </xdr:from>
    <xdr:to>
      <xdr:col>33</xdr:col>
      <xdr:colOff>1012243</xdr:colOff>
      <xdr:row>52</xdr:row>
      <xdr:rowOff>96744</xdr:rowOff>
    </xdr:to>
    <xdr:sp macro="" textlink="">
      <xdr:nvSpPr>
        <xdr:cNvPr id="5353" name="WordArt 6"/>
        <xdr:cNvSpPr>
          <a:spLocks noChangeArrowheads="1" noChangeShapeType="1" noTextEdit="1"/>
        </xdr:cNvSpPr>
      </xdr:nvSpPr>
      <xdr:spPr bwMode="auto">
        <a:xfrm>
          <a:off x="47906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26</xdr:col>
      <xdr:colOff>3756</xdr:colOff>
      <xdr:row>52</xdr:row>
      <xdr:rowOff>122886</xdr:rowOff>
    </xdr:from>
    <xdr:to>
      <xdr:col>26</xdr:col>
      <xdr:colOff>3756</xdr:colOff>
      <xdr:row>53</xdr:row>
      <xdr:rowOff>97683</xdr:rowOff>
    </xdr:to>
    <xdr:sp macro="" textlink="">
      <xdr:nvSpPr>
        <xdr:cNvPr id="5354" name="WordArt 6"/>
        <xdr:cNvSpPr>
          <a:spLocks noChangeArrowheads="1" noChangeShapeType="1" noTextEdit="1"/>
        </xdr:cNvSpPr>
      </xdr:nvSpPr>
      <xdr:spPr bwMode="auto">
        <a:xfrm>
          <a:off x="37357631" y="36635386"/>
          <a:ext cx="0" cy="318154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35</xdr:col>
      <xdr:colOff>3756</xdr:colOff>
      <xdr:row>51</xdr:row>
      <xdr:rowOff>121947</xdr:rowOff>
    </xdr:from>
    <xdr:to>
      <xdr:col>35</xdr:col>
      <xdr:colOff>3756</xdr:colOff>
      <xdr:row>52</xdr:row>
      <xdr:rowOff>96744</xdr:rowOff>
    </xdr:to>
    <xdr:sp macro="" textlink="">
      <xdr:nvSpPr>
        <xdr:cNvPr id="5355" name="WordArt 6"/>
        <xdr:cNvSpPr>
          <a:spLocks noChangeArrowheads="1" noChangeShapeType="1" noTextEdit="1"/>
        </xdr:cNvSpPr>
      </xdr:nvSpPr>
      <xdr:spPr bwMode="auto">
        <a:xfrm>
          <a:off x="4940675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51</xdr:row>
      <xdr:rowOff>121947</xdr:rowOff>
    </xdr:from>
    <xdr:to>
      <xdr:col>34</xdr:col>
      <xdr:colOff>1012243</xdr:colOff>
      <xdr:row>52</xdr:row>
      <xdr:rowOff>96744</xdr:rowOff>
    </xdr:to>
    <xdr:sp macro="" textlink="">
      <xdr:nvSpPr>
        <xdr:cNvPr id="5356" name="WordArt 6"/>
        <xdr:cNvSpPr>
          <a:spLocks noChangeArrowheads="1" noChangeShapeType="1" noTextEdit="1"/>
        </xdr:cNvSpPr>
      </xdr:nvSpPr>
      <xdr:spPr bwMode="auto">
        <a:xfrm>
          <a:off x="4916111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51</xdr:row>
      <xdr:rowOff>121947</xdr:rowOff>
    </xdr:from>
    <xdr:to>
      <xdr:col>34</xdr:col>
      <xdr:colOff>1012243</xdr:colOff>
      <xdr:row>52</xdr:row>
      <xdr:rowOff>96744</xdr:rowOff>
    </xdr:to>
    <xdr:sp macro="" textlink="">
      <xdr:nvSpPr>
        <xdr:cNvPr id="5395" name="WordArt 6"/>
        <xdr:cNvSpPr>
          <a:spLocks noChangeArrowheads="1" noChangeShapeType="1" noTextEdit="1"/>
        </xdr:cNvSpPr>
      </xdr:nvSpPr>
      <xdr:spPr bwMode="auto">
        <a:xfrm>
          <a:off x="4916111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27</xdr:col>
      <xdr:colOff>3756</xdr:colOff>
      <xdr:row>52</xdr:row>
      <xdr:rowOff>122886</xdr:rowOff>
    </xdr:from>
    <xdr:to>
      <xdr:col>27</xdr:col>
      <xdr:colOff>3756</xdr:colOff>
      <xdr:row>53</xdr:row>
      <xdr:rowOff>97683</xdr:rowOff>
    </xdr:to>
    <xdr:sp macro="" textlink="">
      <xdr:nvSpPr>
        <xdr:cNvPr id="5396" name="WordArt 6"/>
        <xdr:cNvSpPr>
          <a:spLocks noChangeArrowheads="1" noChangeShapeType="1" noTextEdit="1"/>
        </xdr:cNvSpPr>
      </xdr:nvSpPr>
      <xdr:spPr bwMode="auto">
        <a:xfrm>
          <a:off x="39008631" y="36635386"/>
          <a:ext cx="0" cy="318154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51</xdr:row>
      <xdr:rowOff>121947</xdr:rowOff>
    </xdr:from>
    <xdr:to>
      <xdr:col>34</xdr:col>
      <xdr:colOff>1012243</xdr:colOff>
      <xdr:row>52</xdr:row>
      <xdr:rowOff>96744</xdr:rowOff>
    </xdr:to>
    <xdr:sp macro="" textlink="">
      <xdr:nvSpPr>
        <xdr:cNvPr id="5397" name="WordArt 6"/>
        <xdr:cNvSpPr>
          <a:spLocks noChangeArrowheads="1" noChangeShapeType="1" noTextEdit="1"/>
        </xdr:cNvSpPr>
      </xdr:nvSpPr>
      <xdr:spPr bwMode="auto">
        <a:xfrm>
          <a:off x="4916111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51</xdr:row>
      <xdr:rowOff>121947</xdr:rowOff>
    </xdr:from>
    <xdr:to>
      <xdr:col>34</xdr:col>
      <xdr:colOff>1012243</xdr:colOff>
      <xdr:row>52</xdr:row>
      <xdr:rowOff>96744</xdr:rowOff>
    </xdr:to>
    <xdr:sp macro="" textlink="">
      <xdr:nvSpPr>
        <xdr:cNvPr id="5398" name="WordArt 6"/>
        <xdr:cNvSpPr>
          <a:spLocks noChangeArrowheads="1" noChangeShapeType="1" noTextEdit="1"/>
        </xdr:cNvSpPr>
      </xdr:nvSpPr>
      <xdr:spPr bwMode="auto">
        <a:xfrm>
          <a:off x="4916111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35</xdr:col>
      <xdr:colOff>1012243</xdr:colOff>
      <xdr:row>51</xdr:row>
      <xdr:rowOff>121947</xdr:rowOff>
    </xdr:from>
    <xdr:to>
      <xdr:col>35</xdr:col>
      <xdr:colOff>1012243</xdr:colOff>
      <xdr:row>52</xdr:row>
      <xdr:rowOff>96744</xdr:rowOff>
    </xdr:to>
    <xdr:sp macro="" textlink="">
      <xdr:nvSpPr>
        <xdr:cNvPr id="5399" name="WordArt 6"/>
        <xdr:cNvSpPr>
          <a:spLocks noChangeArrowheads="1" noChangeShapeType="1" noTextEdit="1"/>
        </xdr:cNvSpPr>
      </xdr:nvSpPr>
      <xdr:spPr bwMode="auto">
        <a:xfrm>
          <a:off x="5041524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35</xdr:col>
      <xdr:colOff>1012243</xdr:colOff>
      <xdr:row>51</xdr:row>
      <xdr:rowOff>121947</xdr:rowOff>
    </xdr:from>
    <xdr:to>
      <xdr:col>35</xdr:col>
      <xdr:colOff>1012243</xdr:colOff>
      <xdr:row>52</xdr:row>
      <xdr:rowOff>96744</xdr:rowOff>
    </xdr:to>
    <xdr:sp macro="" textlink="">
      <xdr:nvSpPr>
        <xdr:cNvPr id="5425" name="WordArt 6"/>
        <xdr:cNvSpPr>
          <a:spLocks noChangeArrowheads="1" noChangeShapeType="1" noTextEdit="1"/>
        </xdr:cNvSpPr>
      </xdr:nvSpPr>
      <xdr:spPr bwMode="auto">
        <a:xfrm>
          <a:off x="5041524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28</xdr:col>
      <xdr:colOff>1012243</xdr:colOff>
      <xdr:row>51</xdr:row>
      <xdr:rowOff>121947</xdr:rowOff>
    </xdr:from>
    <xdr:to>
      <xdr:col>28</xdr:col>
      <xdr:colOff>1012243</xdr:colOff>
      <xdr:row>52</xdr:row>
      <xdr:rowOff>96744</xdr:rowOff>
    </xdr:to>
    <xdr:sp macro="" textlink="">
      <xdr:nvSpPr>
        <xdr:cNvPr id="5426" name="WordArt 6"/>
        <xdr:cNvSpPr>
          <a:spLocks noChangeArrowheads="1" noChangeShapeType="1" noTextEdit="1"/>
        </xdr:cNvSpPr>
      </xdr:nvSpPr>
      <xdr:spPr bwMode="auto">
        <a:xfrm>
          <a:off x="413188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28</xdr:col>
      <xdr:colOff>1012243</xdr:colOff>
      <xdr:row>51</xdr:row>
      <xdr:rowOff>121947</xdr:rowOff>
    </xdr:from>
    <xdr:to>
      <xdr:col>28</xdr:col>
      <xdr:colOff>1012243</xdr:colOff>
      <xdr:row>52</xdr:row>
      <xdr:rowOff>96744</xdr:rowOff>
    </xdr:to>
    <xdr:sp macro="" textlink="">
      <xdr:nvSpPr>
        <xdr:cNvPr id="5427" name="WordArt 6"/>
        <xdr:cNvSpPr>
          <a:spLocks noChangeArrowheads="1" noChangeShapeType="1" noTextEdit="1"/>
        </xdr:cNvSpPr>
      </xdr:nvSpPr>
      <xdr:spPr bwMode="auto">
        <a:xfrm>
          <a:off x="413188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37</xdr:col>
      <xdr:colOff>1012243</xdr:colOff>
      <xdr:row>51</xdr:row>
      <xdr:rowOff>121947</xdr:rowOff>
    </xdr:from>
    <xdr:to>
      <xdr:col>37</xdr:col>
      <xdr:colOff>1012243</xdr:colOff>
      <xdr:row>52</xdr:row>
      <xdr:rowOff>96744</xdr:rowOff>
    </xdr:to>
    <xdr:sp macro="" textlink="">
      <xdr:nvSpPr>
        <xdr:cNvPr id="5429" name="WordArt 6"/>
        <xdr:cNvSpPr>
          <a:spLocks noChangeArrowheads="1" noChangeShapeType="1" noTextEdit="1"/>
        </xdr:cNvSpPr>
      </xdr:nvSpPr>
      <xdr:spPr bwMode="auto">
        <a:xfrm>
          <a:off x="529234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37</xdr:col>
      <xdr:colOff>1012243</xdr:colOff>
      <xdr:row>51</xdr:row>
      <xdr:rowOff>121947</xdr:rowOff>
    </xdr:from>
    <xdr:to>
      <xdr:col>37</xdr:col>
      <xdr:colOff>1012243</xdr:colOff>
      <xdr:row>52</xdr:row>
      <xdr:rowOff>96744</xdr:rowOff>
    </xdr:to>
    <xdr:sp macro="" textlink="">
      <xdr:nvSpPr>
        <xdr:cNvPr id="5430" name="WordArt 6"/>
        <xdr:cNvSpPr>
          <a:spLocks noChangeArrowheads="1" noChangeShapeType="1" noTextEdit="1"/>
        </xdr:cNvSpPr>
      </xdr:nvSpPr>
      <xdr:spPr bwMode="auto">
        <a:xfrm>
          <a:off x="529234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49</xdr:col>
      <xdr:colOff>3756</xdr:colOff>
      <xdr:row>51</xdr:row>
      <xdr:rowOff>121947</xdr:rowOff>
    </xdr:from>
    <xdr:to>
      <xdr:col>49</xdr:col>
      <xdr:colOff>3756</xdr:colOff>
      <xdr:row>52</xdr:row>
      <xdr:rowOff>96744</xdr:rowOff>
    </xdr:to>
    <xdr:sp macro="" textlink="">
      <xdr:nvSpPr>
        <xdr:cNvPr id="5431" name="WordArt 6"/>
        <xdr:cNvSpPr>
          <a:spLocks noChangeArrowheads="1" noChangeShapeType="1" noTextEdit="1"/>
        </xdr:cNvSpPr>
      </xdr:nvSpPr>
      <xdr:spPr bwMode="auto">
        <a:xfrm>
          <a:off x="694251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50</xdr:col>
      <xdr:colOff>3756</xdr:colOff>
      <xdr:row>51</xdr:row>
      <xdr:rowOff>121947</xdr:rowOff>
    </xdr:from>
    <xdr:to>
      <xdr:col>50</xdr:col>
      <xdr:colOff>3756</xdr:colOff>
      <xdr:row>52</xdr:row>
      <xdr:rowOff>96744</xdr:rowOff>
    </xdr:to>
    <xdr:sp macro="" textlink="">
      <xdr:nvSpPr>
        <xdr:cNvPr id="5432" name="WordArt 6"/>
        <xdr:cNvSpPr>
          <a:spLocks noChangeArrowheads="1" noChangeShapeType="1" noTextEdit="1"/>
        </xdr:cNvSpPr>
      </xdr:nvSpPr>
      <xdr:spPr bwMode="auto">
        <a:xfrm>
          <a:off x="71266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51</xdr:col>
      <xdr:colOff>3756</xdr:colOff>
      <xdr:row>51</xdr:row>
      <xdr:rowOff>121947</xdr:rowOff>
    </xdr:from>
    <xdr:to>
      <xdr:col>51</xdr:col>
      <xdr:colOff>3756</xdr:colOff>
      <xdr:row>52</xdr:row>
      <xdr:rowOff>96744</xdr:rowOff>
    </xdr:to>
    <xdr:sp macro="" textlink="">
      <xdr:nvSpPr>
        <xdr:cNvPr id="5433" name="WordArt 6"/>
        <xdr:cNvSpPr>
          <a:spLocks noChangeArrowheads="1" noChangeShapeType="1" noTextEdit="1"/>
        </xdr:cNvSpPr>
      </xdr:nvSpPr>
      <xdr:spPr bwMode="auto">
        <a:xfrm>
          <a:off x="7288588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52</xdr:col>
      <xdr:colOff>3756</xdr:colOff>
      <xdr:row>51</xdr:row>
      <xdr:rowOff>121947</xdr:rowOff>
    </xdr:from>
    <xdr:to>
      <xdr:col>52</xdr:col>
      <xdr:colOff>3756</xdr:colOff>
      <xdr:row>52</xdr:row>
      <xdr:rowOff>96744</xdr:rowOff>
    </xdr:to>
    <xdr:sp macro="" textlink="">
      <xdr:nvSpPr>
        <xdr:cNvPr id="5448" name="WordArt 6"/>
        <xdr:cNvSpPr>
          <a:spLocks noChangeArrowheads="1" noChangeShapeType="1" noTextEdit="1"/>
        </xdr:cNvSpPr>
      </xdr:nvSpPr>
      <xdr:spPr bwMode="auto">
        <a:xfrm>
          <a:off x="745210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53</xdr:col>
      <xdr:colOff>3756</xdr:colOff>
      <xdr:row>51</xdr:row>
      <xdr:rowOff>121947</xdr:rowOff>
    </xdr:from>
    <xdr:to>
      <xdr:col>53</xdr:col>
      <xdr:colOff>3756</xdr:colOff>
      <xdr:row>52</xdr:row>
      <xdr:rowOff>96744</xdr:rowOff>
    </xdr:to>
    <xdr:sp macro="" textlink="">
      <xdr:nvSpPr>
        <xdr:cNvPr id="5449" name="WordArt 6"/>
        <xdr:cNvSpPr>
          <a:spLocks noChangeArrowheads="1" noChangeShapeType="1" noTextEdit="1"/>
        </xdr:cNvSpPr>
      </xdr:nvSpPr>
      <xdr:spPr bwMode="auto">
        <a:xfrm>
          <a:off x="75965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54</xdr:col>
      <xdr:colOff>3756</xdr:colOff>
      <xdr:row>51</xdr:row>
      <xdr:rowOff>121947</xdr:rowOff>
    </xdr:from>
    <xdr:to>
      <xdr:col>54</xdr:col>
      <xdr:colOff>3756</xdr:colOff>
      <xdr:row>52</xdr:row>
      <xdr:rowOff>96744</xdr:rowOff>
    </xdr:to>
    <xdr:sp macro="" textlink="">
      <xdr:nvSpPr>
        <xdr:cNvPr id="5450" name="WordArt 6"/>
        <xdr:cNvSpPr>
          <a:spLocks noChangeArrowheads="1" noChangeShapeType="1" noTextEdit="1"/>
        </xdr:cNvSpPr>
      </xdr:nvSpPr>
      <xdr:spPr bwMode="auto">
        <a:xfrm>
          <a:off x="77362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3756</xdr:colOff>
      <xdr:row>51</xdr:row>
      <xdr:rowOff>121947</xdr:rowOff>
    </xdr:from>
    <xdr:to>
      <xdr:col>55</xdr:col>
      <xdr:colOff>3756</xdr:colOff>
      <xdr:row>52</xdr:row>
      <xdr:rowOff>96744</xdr:rowOff>
    </xdr:to>
    <xdr:sp macro="" textlink="">
      <xdr:nvSpPr>
        <xdr:cNvPr id="5451" name="WordArt 6"/>
        <xdr:cNvSpPr>
          <a:spLocks noChangeArrowheads="1" noChangeShapeType="1" noTextEdit="1"/>
        </xdr:cNvSpPr>
      </xdr:nvSpPr>
      <xdr:spPr bwMode="auto">
        <a:xfrm>
          <a:off x="787755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56</xdr:col>
      <xdr:colOff>3756</xdr:colOff>
      <xdr:row>51</xdr:row>
      <xdr:rowOff>121947</xdr:rowOff>
    </xdr:from>
    <xdr:to>
      <xdr:col>56</xdr:col>
      <xdr:colOff>3756</xdr:colOff>
      <xdr:row>52</xdr:row>
      <xdr:rowOff>96744</xdr:rowOff>
    </xdr:to>
    <xdr:sp macro="" textlink="">
      <xdr:nvSpPr>
        <xdr:cNvPr id="5452" name="WordArt 6"/>
        <xdr:cNvSpPr>
          <a:spLocks noChangeArrowheads="1" noChangeShapeType="1" noTextEdit="1"/>
        </xdr:cNvSpPr>
      </xdr:nvSpPr>
      <xdr:spPr bwMode="auto">
        <a:xfrm>
          <a:off x="804265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57</xdr:col>
      <xdr:colOff>3756</xdr:colOff>
      <xdr:row>51</xdr:row>
      <xdr:rowOff>121947</xdr:rowOff>
    </xdr:from>
    <xdr:to>
      <xdr:col>57</xdr:col>
      <xdr:colOff>3756</xdr:colOff>
      <xdr:row>52</xdr:row>
      <xdr:rowOff>96744</xdr:rowOff>
    </xdr:to>
    <xdr:sp macro="" textlink="">
      <xdr:nvSpPr>
        <xdr:cNvPr id="5453" name="WordArt 6"/>
        <xdr:cNvSpPr>
          <a:spLocks noChangeArrowheads="1" noChangeShapeType="1" noTextEdit="1"/>
        </xdr:cNvSpPr>
      </xdr:nvSpPr>
      <xdr:spPr bwMode="auto">
        <a:xfrm>
          <a:off x="8179175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58</xdr:col>
      <xdr:colOff>3756</xdr:colOff>
      <xdr:row>51</xdr:row>
      <xdr:rowOff>121947</xdr:rowOff>
    </xdr:from>
    <xdr:to>
      <xdr:col>58</xdr:col>
      <xdr:colOff>3756</xdr:colOff>
      <xdr:row>52</xdr:row>
      <xdr:rowOff>96744</xdr:rowOff>
    </xdr:to>
    <xdr:sp macro="" textlink="">
      <xdr:nvSpPr>
        <xdr:cNvPr id="5454" name="WordArt 6"/>
        <xdr:cNvSpPr>
          <a:spLocks noChangeArrowheads="1" noChangeShapeType="1" noTextEdit="1"/>
        </xdr:cNvSpPr>
      </xdr:nvSpPr>
      <xdr:spPr bwMode="auto">
        <a:xfrm>
          <a:off x="83712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59</xdr:col>
      <xdr:colOff>3756</xdr:colOff>
      <xdr:row>51</xdr:row>
      <xdr:rowOff>121947</xdr:rowOff>
    </xdr:from>
    <xdr:to>
      <xdr:col>59</xdr:col>
      <xdr:colOff>3756</xdr:colOff>
      <xdr:row>52</xdr:row>
      <xdr:rowOff>96744</xdr:rowOff>
    </xdr:to>
    <xdr:sp macro="" textlink="">
      <xdr:nvSpPr>
        <xdr:cNvPr id="5455" name="WordArt 6"/>
        <xdr:cNvSpPr>
          <a:spLocks noChangeArrowheads="1" noChangeShapeType="1" noTextEdit="1"/>
        </xdr:cNvSpPr>
      </xdr:nvSpPr>
      <xdr:spPr bwMode="auto">
        <a:xfrm>
          <a:off x="858240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3756</xdr:colOff>
      <xdr:row>51</xdr:row>
      <xdr:rowOff>121947</xdr:rowOff>
    </xdr:from>
    <xdr:to>
      <xdr:col>60</xdr:col>
      <xdr:colOff>3756</xdr:colOff>
      <xdr:row>52</xdr:row>
      <xdr:rowOff>96744</xdr:rowOff>
    </xdr:to>
    <xdr:sp macro="" textlink="">
      <xdr:nvSpPr>
        <xdr:cNvPr id="5456" name="WordArt 6"/>
        <xdr:cNvSpPr>
          <a:spLocks noChangeArrowheads="1" noChangeShapeType="1" noTextEdit="1"/>
        </xdr:cNvSpPr>
      </xdr:nvSpPr>
      <xdr:spPr bwMode="auto">
        <a:xfrm>
          <a:off x="876655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3756</xdr:colOff>
      <xdr:row>51</xdr:row>
      <xdr:rowOff>121947</xdr:rowOff>
    </xdr:from>
    <xdr:to>
      <xdr:col>61</xdr:col>
      <xdr:colOff>3756</xdr:colOff>
      <xdr:row>52</xdr:row>
      <xdr:rowOff>96744</xdr:rowOff>
    </xdr:to>
    <xdr:sp macro="" textlink="">
      <xdr:nvSpPr>
        <xdr:cNvPr id="5457" name="WordArt 6"/>
        <xdr:cNvSpPr>
          <a:spLocks noChangeArrowheads="1" noChangeShapeType="1" noTextEdit="1"/>
        </xdr:cNvSpPr>
      </xdr:nvSpPr>
      <xdr:spPr bwMode="auto">
        <a:xfrm>
          <a:off x="8909425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3756</xdr:colOff>
      <xdr:row>51</xdr:row>
      <xdr:rowOff>121947</xdr:rowOff>
    </xdr:from>
    <xdr:to>
      <xdr:col>62</xdr:col>
      <xdr:colOff>3756</xdr:colOff>
      <xdr:row>52</xdr:row>
      <xdr:rowOff>96744</xdr:rowOff>
    </xdr:to>
    <xdr:sp macro="" textlink="">
      <xdr:nvSpPr>
        <xdr:cNvPr id="5458" name="WordArt 6"/>
        <xdr:cNvSpPr>
          <a:spLocks noChangeArrowheads="1" noChangeShapeType="1" noTextEdit="1"/>
        </xdr:cNvSpPr>
      </xdr:nvSpPr>
      <xdr:spPr bwMode="auto">
        <a:xfrm>
          <a:off x="9104688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63</xdr:col>
      <xdr:colOff>3756</xdr:colOff>
      <xdr:row>51</xdr:row>
      <xdr:rowOff>121947</xdr:rowOff>
    </xdr:from>
    <xdr:to>
      <xdr:col>63</xdr:col>
      <xdr:colOff>3756</xdr:colOff>
      <xdr:row>52</xdr:row>
      <xdr:rowOff>96744</xdr:rowOff>
    </xdr:to>
    <xdr:sp macro="" textlink="">
      <xdr:nvSpPr>
        <xdr:cNvPr id="5459" name="WordArt 6"/>
        <xdr:cNvSpPr>
          <a:spLocks noChangeArrowheads="1" noChangeShapeType="1" noTextEdit="1"/>
        </xdr:cNvSpPr>
      </xdr:nvSpPr>
      <xdr:spPr bwMode="auto">
        <a:xfrm>
          <a:off x="928090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64</xdr:col>
      <xdr:colOff>3756</xdr:colOff>
      <xdr:row>51</xdr:row>
      <xdr:rowOff>121947</xdr:rowOff>
    </xdr:from>
    <xdr:to>
      <xdr:col>64</xdr:col>
      <xdr:colOff>3756</xdr:colOff>
      <xdr:row>52</xdr:row>
      <xdr:rowOff>96744</xdr:rowOff>
    </xdr:to>
    <xdr:sp macro="" textlink="">
      <xdr:nvSpPr>
        <xdr:cNvPr id="5460" name="WordArt 6"/>
        <xdr:cNvSpPr>
          <a:spLocks noChangeArrowheads="1" noChangeShapeType="1" noTextEdit="1"/>
        </xdr:cNvSpPr>
      </xdr:nvSpPr>
      <xdr:spPr bwMode="auto">
        <a:xfrm>
          <a:off x="9441238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65</xdr:col>
      <xdr:colOff>3756</xdr:colOff>
      <xdr:row>51</xdr:row>
      <xdr:rowOff>121947</xdr:rowOff>
    </xdr:from>
    <xdr:to>
      <xdr:col>65</xdr:col>
      <xdr:colOff>3756</xdr:colOff>
      <xdr:row>52</xdr:row>
      <xdr:rowOff>96744</xdr:rowOff>
    </xdr:to>
    <xdr:sp macro="" textlink="">
      <xdr:nvSpPr>
        <xdr:cNvPr id="5461" name="WordArt 6"/>
        <xdr:cNvSpPr>
          <a:spLocks noChangeArrowheads="1" noChangeShapeType="1" noTextEdit="1"/>
        </xdr:cNvSpPr>
      </xdr:nvSpPr>
      <xdr:spPr bwMode="auto">
        <a:xfrm>
          <a:off x="9599988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66</xdr:col>
      <xdr:colOff>3756</xdr:colOff>
      <xdr:row>51</xdr:row>
      <xdr:rowOff>121947</xdr:rowOff>
    </xdr:from>
    <xdr:to>
      <xdr:col>66</xdr:col>
      <xdr:colOff>3756</xdr:colOff>
      <xdr:row>52</xdr:row>
      <xdr:rowOff>96744</xdr:rowOff>
    </xdr:to>
    <xdr:sp macro="" textlink="">
      <xdr:nvSpPr>
        <xdr:cNvPr id="5462" name="WordArt 6"/>
        <xdr:cNvSpPr>
          <a:spLocks noChangeArrowheads="1" noChangeShapeType="1" noTextEdit="1"/>
        </xdr:cNvSpPr>
      </xdr:nvSpPr>
      <xdr:spPr bwMode="auto">
        <a:xfrm>
          <a:off x="978890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67</xdr:col>
      <xdr:colOff>3756</xdr:colOff>
      <xdr:row>51</xdr:row>
      <xdr:rowOff>121947</xdr:rowOff>
    </xdr:from>
    <xdr:to>
      <xdr:col>67</xdr:col>
      <xdr:colOff>3756</xdr:colOff>
      <xdr:row>52</xdr:row>
      <xdr:rowOff>96744</xdr:rowOff>
    </xdr:to>
    <xdr:sp macro="" textlink="">
      <xdr:nvSpPr>
        <xdr:cNvPr id="5463" name="WordArt 6"/>
        <xdr:cNvSpPr>
          <a:spLocks noChangeArrowheads="1" noChangeShapeType="1" noTextEdit="1"/>
        </xdr:cNvSpPr>
      </xdr:nvSpPr>
      <xdr:spPr bwMode="auto">
        <a:xfrm>
          <a:off x="999051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68</xdr:col>
      <xdr:colOff>3756</xdr:colOff>
      <xdr:row>51</xdr:row>
      <xdr:rowOff>121947</xdr:rowOff>
    </xdr:from>
    <xdr:to>
      <xdr:col>68</xdr:col>
      <xdr:colOff>3756</xdr:colOff>
      <xdr:row>52</xdr:row>
      <xdr:rowOff>96744</xdr:rowOff>
    </xdr:to>
    <xdr:sp macro="" textlink="">
      <xdr:nvSpPr>
        <xdr:cNvPr id="5464" name="WordArt 6"/>
        <xdr:cNvSpPr>
          <a:spLocks noChangeArrowheads="1" noChangeShapeType="1" noTextEdit="1"/>
        </xdr:cNvSpPr>
      </xdr:nvSpPr>
      <xdr:spPr bwMode="auto">
        <a:xfrm>
          <a:off x="10160375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3756</xdr:colOff>
      <xdr:row>51</xdr:row>
      <xdr:rowOff>121947</xdr:rowOff>
    </xdr:from>
    <xdr:to>
      <xdr:col>69</xdr:col>
      <xdr:colOff>3756</xdr:colOff>
      <xdr:row>52</xdr:row>
      <xdr:rowOff>96744</xdr:rowOff>
    </xdr:to>
    <xdr:sp macro="" textlink="">
      <xdr:nvSpPr>
        <xdr:cNvPr id="5465" name="WordArt 6"/>
        <xdr:cNvSpPr>
          <a:spLocks noChangeArrowheads="1" noChangeShapeType="1" noTextEdit="1"/>
        </xdr:cNvSpPr>
      </xdr:nvSpPr>
      <xdr:spPr bwMode="auto">
        <a:xfrm>
          <a:off x="10300075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70</xdr:col>
      <xdr:colOff>3756</xdr:colOff>
      <xdr:row>51</xdr:row>
      <xdr:rowOff>121947</xdr:rowOff>
    </xdr:from>
    <xdr:to>
      <xdr:col>70</xdr:col>
      <xdr:colOff>3756</xdr:colOff>
      <xdr:row>52</xdr:row>
      <xdr:rowOff>96744</xdr:rowOff>
    </xdr:to>
    <xdr:sp macro="" textlink="">
      <xdr:nvSpPr>
        <xdr:cNvPr id="5466" name="WordArt 6"/>
        <xdr:cNvSpPr>
          <a:spLocks noChangeArrowheads="1" noChangeShapeType="1" noTextEdit="1"/>
        </xdr:cNvSpPr>
      </xdr:nvSpPr>
      <xdr:spPr bwMode="auto">
        <a:xfrm>
          <a:off x="104413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71</xdr:col>
      <xdr:colOff>3756</xdr:colOff>
      <xdr:row>51</xdr:row>
      <xdr:rowOff>121947</xdr:rowOff>
    </xdr:from>
    <xdr:to>
      <xdr:col>71</xdr:col>
      <xdr:colOff>3756</xdr:colOff>
      <xdr:row>52</xdr:row>
      <xdr:rowOff>96744</xdr:rowOff>
    </xdr:to>
    <xdr:sp macro="" textlink="">
      <xdr:nvSpPr>
        <xdr:cNvPr id="5467" name="WordArt 6"/>
        <xdr:cNvSpPr>
          <a:spLocks noChangeArrowheads="1" noChangeShapeType="1" noTextEdit="1"/>
        </xdr:cNvSpPr>
      </xdr:nvSpPr>
      <xdr:spPr bwMode="auto">
        <a:xfrm>
          <a:off x="10611225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72</xdr:col>
      <xdr:colOff>3756</xdr:colOff>
      <xdr:row>51</xdr:row>
      <xdr:rowOff>121947</xdr:rowOff>
    </xdr:from>
    <xdr:to>
      <xdr:col>72</xdr:col>
      <xdr:colOff>3756</xdr:colOff>
      <xdr:row>52</xdr:row>
      <xdr:rowOff>96744</xdr:rowOff>
    </xdr:to>
    <xdr:sp macro="" textlink="">
      <xdr:nvSpPr>
        <xdr:cNvPr id="5468" name="WordArt 6"/>
        <xdr:cNvSpPr>
          <a:spLocks noChangeArrowheads="1" noChangeShapeType="1" noTextEdit="1"/>
        </xdr:cNvSpPr>
      </xdr:nvSpPr>
      <xdr:spPr bwMode="auto">
        <a:xfrm>
          <a:off x="107842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73</xdr:col>
      <xdr:colOff>3756</xdr:colOff>
      <xdr:row>51</xdr:row>
      <xdr:rowOff>121947</xdr:rowOff>
    </xdr:from>
    <xdr:to>
      <xdr:col>73</xdr:col>
      <xdr:colOff>3756</xdr:colOff>
      <xdr:row>52</xdr:row>
      <xdr:rowOff>96744</xdr:rowOff>
    </xdr:to>
    <xdr:sp macro="" textlink="">
      <xdr:nvSpPr>
        <xdr:cNvPr id="5469" name="WordArt 6"/>
        <xdr:cNvSpPr>
          <a:spLocks noChangeArrowheads="1" noChangeShapeType="1" noTextEdit="1"/>
        </xdr:cNvSpPr>
      </xdr:nvSpPr>
      <xdr:spPr bwMode="auto">
        <a:xfrm>
          <a:off x="10920788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66</xdr:col>
      <xdr:colOff>3756</xdr:colOff>
      <xdr:row>51</xdr:row>
      <xdr:rowOff>121947</xdr:rowOff>
    </xdr:from>
    <xdr:to>
      <xdr:col>66</xdr:col>
      <xdr:colOff>3756</xdr:colOff>
      <xdr:row>52</xdr:row>
      <xdr:rowOff>96744</xdr:rowOff>
    </xdr:to>
    <xdr:sp macro="" textlink="">
      <xdr:nvSpPr>
        <xdr:cNvPr id="5470" name="WordArt 6"/>
        <xdr:cNvSpPr>
          <a:spLocks noChangeArrowheads="1" noChangeShapeType="1" noTextEdit="1"/>
        </xdr:cNvSpPr>
      </xdr:nvSpPr>
      <xdr:spPr bwMode="auto">
        <a:xfrm>
          <a:off x="978890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3756</xdr:colOff>
      <xdr:row>51</xdr:row>
      <xdr:rowOff>121947</xdr:rowOff>
    </xdr:from>
    <xdr:to>
      <xdr:col>75</xdr:col>
      <xdr:colOff>3756</xdr:colOff>
      <xdr:row>52</xdr:row>
      <xdr:rowOff>96744</xdr:rowOff>
    </xdr:to>
    <xdr:sp macro="" textlink="">
      <xdr:nvSpPr>
        <xdr:cNvPr id="5471" name="WordArt 6"/>
        <xdr:cNvSpPr>
          <a:spLocks noChangeArrowheads="1" noChangeShapeType="1" noTextEdit="1"/>
        </xdr:cNvSpPr>
      </xdr:nvSpPr>
      <xdr:spPr bwMode="auto">
        <a:xfrm>
          <a:off x="1125575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51</xdr:row>
      <xdr:rowOff>121947</xdr:rowOff>
    </xdr:from>
    <xdr:to>
      <xdr:col>76</xdr:col>
      <xdr:colOff>3756</xdr:colOff>
      <xdr:row>52</xdr:row>
      <xdr:rowOff>96744</xdr:rowOff>
    </xdr:to>
    <xdr:sp macro="" textlink="">
      <xdr:nvSpPr>
        <xdr:cNvPr id="5472" name="WordArt 6"/>
        <xdr:cNvSpPr>
          <a:spLocks noChangeArrowheads="1" noChangeShapeType="1" noTextEdit="1"/>
        </xdr:cNvSpPr>
      </xdr:nvSpPr>
      <xdr:spPr bwMode="auto">
        <a:xfrm>
          <a:off x="113938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3756</xdr:colOff>
      <xdr:row>51</xdr:row>
      <xdr:rowOff>121947</xdr:rowOff>
    </xdr:from>
    <xdr:to>
      <xdr:col>47</xdr:col>
      <xdr:colOff>3756</xdr:colOff>
      <xdr:row>52</xdr:row>
      <xdr:rowOff>96744</xdr:rowOff>
    </xdr:to>
    <xdr:sp macro="" textlink="">
      <xdr:nvSpPr>
        <xdr:cNvPr id="5473" name="WordArt 6"/>
        <xdr:cNvSpPr>
          <a:spLocks noChangeArrowheads="1" noChangeShapeType="1" noTextEdit="1"/>
        </xdr:cNvSpPr>
      </xdr:nvSpPr>
      <xdr:spPr bwMode="auto">
        <a:xfrm>
          <a:off x="6602788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46</xdr:col>
      <xdr:colOff>1012243</xdr:colOff>
      <xdr:row>51</xdr:row>
      <xdr:rowOff>121947</xdr:rowOff>
    </xdr:from>
    <xdr:to>
      <xdr:col>46</xdr:col>
      <xdr:colOff>1012243</xdr:colOff>
      <xdr:row>52</xdr:row>
      <xdr:rowOff>96744</xdr:rowOff>
    </xdr:to>
    <xdr:sp macro="" textlink="">
      <xdr:nvSpPr>
        <xdr:cNvPr id="5474" name="WordArt 6"/>
        <xdr:cNvSpPr>
          <a:spLocks noChangeArrowheads="1" noChangeShapeType="1" noTextEdit="1"/>
        </xdr:cNvSpPr>
      </xdr:nvSpPr>
      <xdr:spPr bwMode="auto">
        <a:xfrm>
          <a:off x="65385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46</xdr:col>
      <xdr:colOff>1012243</xdr:colOff>
      <xdr:row>51</xdr:row>
      <xdr:rowOff>121947</xdr:rowOff>
    </xdr:from>
    <xdr:to>
      <xdr:col>46</xdr:col>
      <xdr:colOff>1012243</xdr:colOff>
      <xdr:row>52</xdr:row>
      <xdr:rowOff>96744</xdr:rowOff>
    </xdr:to>
    <xdr:sp macro="" textlink="">
      <xdr:nvSpPr>
        <xdr:cNvPr id="5475" name="WordArt 6"/>
        <xdr:cNvSpPr>
          <a:spLocks noChangeArrowheads="1" noChangeShapeType="1" noTextEdit="1"/>
        </xdr:cNvSpPr>
      </xdr:nvSpPr>
      <xdr:spPr bwMode="auto">
        <a:xfrm>
          <a:off x="65385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48</xdr:col>
      <xdr:colOff>3756</xdr:colOff>
      <xdr:row>51</xdr:row>
      <xdr:rowOff>121947</xdr:rowOff>
    </xdr:from>
    <xdr:to>
      <xdr:col>48</xdr:col>
      <xdr:colOff>3756</xdr:colOff>
      <xdr:row>52</xdr:row>
      <xdr:rowOff>96744</xdr:rowOff>
    </xdr:to>
    <xdr:sp macro="" textlink="">
      <xdr:nvSpPr>
        <xdr:cNvPr id="5476" name="WordArt 6"/>
        <xdr:cNvSpPr>
          <a:spLocks noChangeArrowheads="1" noChangeShapeType="1" noTextEdit="1"/>
        </xdr:cNvSpPr>
      </xdr:nvSpPr>
      <xdr:spPr bwMode="auto">
        <a:xfrm>
          <a:off x="677265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51</xdr:row>
      <xdr:rowOff>121947</xdr:rowOff>
    </xdr:from>
    <xdr:to>
      <xdr:col>47</xdr:col>
      <xdr:colOff>1012243</xdr:colOff>
      <xdr:row>52</xdr:row>
      <xdr:rowOff>96744</xdr:rowOff>
    </xdr:to>
    <xdr:sp macro="" textlink="">
      <xdr:nvSpPr>
        <xdr:cNvPr id="5477" name="WordArt 6"/>
        <xdr:cNvSpPr>
          <a:spLocks noChangeArrowheads="1" noChangeShapeType="1" noTextEdit="1"/>
        </xdr:cNvSpPr>
      </xdr:nvSpPr>
      <xdr:spPr bwMode="auto">
        <a:xfrm>
          <a:off x="67036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51</xdr:row>
      <xdr:rowOff>121947</xdr:rowOff>
    </xdr:from>
    <xdr:to>
      <xdr:col>47</xdr:col>
      <xdr:colOff>1012243</xdr:colOff>
      <xdr:row>52</xdr:row>
      <xdr:rowOff>96744</xdr:rowOff>
    </xdr:to>
    <xdr:sp macro="" textlink="">
      <xdr:nvSpPr>
        <xdr:cNvPr id="5478" name="WordArt 6"/>
        <xdr:cNvSpPr>
          <a:spLocks noChangeArrowheads="1" noChangeShapeType="1" noTextEdit="1"/>
        </xdr:cNvSpPr>
      </xdr:nvSpPr>
      <xdr:spPr bwMode="auto">
        <a:xfrm>
          <a:off x="67036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51</xdr:row>
      <xdr:rowOff>121947</xdr:rowOff>
    </xdr:from>
    <xdr:to>
      <xdr:col>47</xdr:col>
      <xdr:colOff>1012243</xdr:colOff>
      <xdr:row>52</xdr:row>
      <xdr:rowOff>96744</xdr:rowOff>
    </xdr:to>
    <xdr:sp macro="" textlink="">
      <xdr:nvSpPr>
        <xdr:cNvPr id="5479" name="WordArt 6"/>
        <xdr:cNvSpPr>
          <a:spLocks noChangeArrowheads="1" noChangeShapeType="1" noTextEdit="1"/>
        </xdr:cNvSpPr>
      </xdr:nvSpPr>
      <xdr:spPr bwMode="auto">
        <a:xfrm>
          <a:off x="67036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51</xdr:row>
      <xdr:rowOff>121947</xdr:rowOff>
    </xdr:from>
    <xdr:to>
      <xdr:col>47</xdr:col>
      <xdr:colOff>1012243</xdr:colOff>
      <xdr:row>52</xdr:row>
      <xdr:rowOff>96744</xdr:rowOff>
    </xdr:to>
    <xdr:sp macro="" textlink="">
      <xdr:nvSpPr>
        <xdr:cNvPr id="5480" name="WordArt 6"/>
        <xdr:cNvSpPr>
          <a:spLocks noChangeArrowheads="1" noChangeShapeType="1" noTextEdit="1"/>
        </xdr:cNvSpPr>
      </xdr:nvSpPr>
      <xdr:spPr bwMode="auto">
        <a:xfrm>
          <a:off x="67036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48</xdr:col>
      <xdr:colOff>1012243</xdr:colOff>
      <xdr:row>51</xdr:row>
      <xdr:rowOff>121947</xdr:rowOff>
    </xdr:from>
    <xdr:to>
      <xdr:col>48</xdr:col>
      <xdr:colOff>1012243</xdr:colOff>
      <xdr:row>52</xdr:row>
      <xdr:rowOff>96744</xdr:rowOff>
    </xdr:to>
    <xdr:sp macro="" textlink="">
      <xdr:nvSpPr>
        <xdr:cNvPr id="5481" name="WordArt 6"/>
        <xdr:cNvSpPr>
          <a:spLocks noChangeArrowheads="1" noChangeShapeType="1" noTextEdit="1"/>
        </xdr:cNvSpPr>
      </xdr:nvSpPr>
      <xdr:spPr bwMode="auto">
        <a:xfrm>
          <a:off x="68734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48</xdr:col>
      <xdr:colOff>1012243</xdr:colOff>
      <xdr:row>51</xdr:row>
      <xdr:rowOff>121947</xdr:rowOff>
    </xdr:from>
    <xdr:to>
      <xdr:col>48</xdr:col>
      <xdr:colOff>1012243</xdr:colOff>
      <xdr:row>52</xdr:row>
      <xdr:rowOff>96744</xdr:rowOff>
    </xdr:to>
    <xdr:sp macro="" textlink="">
      <xdr:nvSpPr>
        <xdr:cNvPr id="5482" name="WordArt 6"/>
        <xdr:cNvSpPr>
          <a:spLocks noChangeArrowheads="1" noChangeShapeType="1" noTextEdit="1"/>
        </xdr:cNvSpPr>
      </xdr:nvSpPr>
      <xdr:spPr bwMode="auto">
        <a:xfrm>
          <a:off x="68734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41</xdr:col>
      <xdr:colOff>1012243</xdr:colOff>
      <xdr:row>51</xdr:row>
      <xdr:rowOff>121947</xdr:rowOff>
    </xdr:from>
    <xdr:to>
      <xdr:col>41</xdr:col>
      <xdr:colOff>1012243</xdr:colOff>
      <xdr:row>52</xdr:row>
      <xdr:rowOff>96744</xdr:rowOff>
    </xdr:to>
    <xdr:sp macro="" textlink="">
      <xdr:nvSpPr>
        <xdr:cNvPr id="5483" name="WordArt 6"/>
        <xdr:cNvSpPr>
          <a:spLocks noChangeArrowheads="1" noChangeShapeType="1" noTextEdit="1"/>
        </xdr:cNvSpPr>
      </xdr:nvSpPr>
      <xdr:spPr bwMode="auto">
        <a:xfrm>
          <a:off x="5809874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41</xdr:col>
      <xdr:colOff>1012243</xdr:colOff>
      <xdr:row>51</xdr:row>
      <xdr:rowOff>121947</xdr:rowOff>
    </xdr:from>
    <xdr:to>
      <xdr:col>41</xdr:col>
      <xdr:colOff>1012243</xdr:colOff>
      <xdr:row>52</xdr:row>
      <xdr:rowOff>96744</xdr:rowOff>
    </xdr:to>
    <xdr:sp macro="" textlink="">
      <xdr:nvSpPr>
        <xdr:cNvPr id="5484" name="WordArt 6"/>
        <xdr:cNvSpPr>
          <a:spLocks noChangeArrowheads="1" noChangeShapeType="1" noTextEdit="1"/>
        </xdr:cNvSpPr>
      </xdr:nvSpPr>
      <xdr:spPr bwMode="auto">
        <a:xfrm>
          <a:off x="5809874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50</xdr:col>
      <xdr:colOff>1012243</xdr:colOff>
      <xdr:row>51</xdr:row>
      <xdr:rowOff>121947</xdr:rowOff>
    </xdr:from>
    <xdr:to>
      <xdr:col>50</xdr:col>
      <xdr:colOff>1012243</xdr:colOff>
      <xdr:row>52</xdr:row>
      <xdr:rowOff>96744</xdr:rowOff>
    </xdr:to>
    <xdr:sp macro="" textlink="">
      <xdr:nvSpPr>
        <xdr:cNvPr id="5485" name="WordArt 6"/>
        <xdr:cNvSpPr>
          <a:spLocks noChangeArrowheads="1" noChangeShapeType="1" noTextEdit="1"/>
        </xdr:cNvSpPr>
      </xdr:nvSpPr>
      <xdr:spPr bwMode="auto">
        <a:xfrm>
          <a:off x="7227511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50</xdr:col>
      <xdr:colOff>1012243</xdr:colOff>
      <xdr:row>51</xdr:row>
      <xdr:rowOff>121947</xdr:rowOff>
    </xdr:from>
    <xdr:to>
      <xdr:col>50</xdr:col>
      <xdr:colOff>1012243</xdr:colOff>
      <xdr:row>52</xdr:row>
      <xdr:rowOff>96744</xdr:rowOff>
    </xdr:to>
    <xdr:sp macro="" textlink="">
      <xdr:nvSpPr>
        <xdr:cNvPr id="5486" name="WordArt 6"/>
        <xdr:cNvSpPr>
          <a:spLocks noChangeArrowheads="1" noChangeShapeType="1" noTextEdit="1"/>
        </xdr:cNvSpPr>
      </xdr:nvSpPr>
      <xdr:spPr bwMode="auto">
        <a:xfrm>
          <a:off x="7227511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3756</xdr:colOff>
      <xdr:row>51</xdr:row>
      <xdr:rowOff>121947</xdr:rowOff>
    </xdr:from>
    <xdr:to>
      <xdr:col>61</xdr:col>
      <xdr:colOff>3756</xdr:colOff>
      <xdr:row>52</xdr:row>
      <xdr:rowOff>96744</xdr:rowOff>
    </xdr:to>
    <xdr:sp macro="" textlink="">
      <xdr:nvSpPr>
        <xdr:cNvPr id="5487" name="WordArt 6"/>
        <xdr:cNvSpPr>
          <a:spLocks noChangeArrowheads="1" noChangeShapeType="1" noTextEdit="1"/>
        </xdr:cNvSpPr>
      </xdr:nvSpPr>
      <xdr:spPr bwMode="auto">
        <a:xfrm>
          <a:off x="8909425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1012243</xdr:colOff>
      <xdr:row>51</xdr:row>
      <xdr:rowOff>121947</xdr:rowOff>
    </xdr:from>
    <xdr:to>
      <xdr:col>60</xdr:col>
      <xdr:colOff>1012243</xdr:colOff>
      <xdr:row>52</xdr:row>
      <xdr:rowOff>96744</xdr:rowOff>
    </xdr:to>
    <xdr:sp macro="" textlink="">
      <xdr:nvSpPr>
        <xdr:cNvPr id="5488" name="WordArt 6"/>
        <xdr:cNvSpPr>
          <a:spLocks noChangeArrowheads="1" noChangeShapeType="1" noTextEdit="1"/>
        </xdr:cNvSpPr>
      </xdr:nvSpPr>
      <xdr:spPr bwMode="auto">
        <a:xfrm>
          <a:off x="88673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1012243</xdr:colOff>
      <xdr:row>51</xdr:row>
      <xdr:rowOff>121947</xdr:rowOff>
    </xdr:from>
    <xdr:to>
      <xdr:col>60</xdr:col>
      <xdr:colOff>1012243</xdr:colOff>
      <xdr:row>52</xdr:row>
      <xdr:rowOff>96744</xdr:rowOff>
    </xdr:to>
    <xdr:sp macro="" textlink="">
      <xdr:nvSpPr>
        <xdr:cNvPr id="5489" name="WordArt 6"/>
        <xdr:cNvSpPr>
          <a:spLocks noChangeArrowheads="1" noChangeShapeType="1" noTextEdit="1"/>
        </xdr:cNvSpPr>
      </xdr:nvSpPr>
      <xdr:spPr bwMode="auto">
        <a:xfrm>
          <a:off x="88673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3756</xdr:colOff>
      <xdr:row>51</xdr:row>
      <xdr:rowOff>121947</xdr:rowOff>
    </xdr:from>
    <xdr:to>
      <xdr:col>62</xdr:col>
      <xdr:colOff>3756</xdr:colOff>
      <xdr:row>52</xdr:row>
      <xdr:rowOff>96744</xdr:rowOff>
    </xdr:to>
    <xdr:sp macro="" textlink="">
      <xdr:nvSpPr>
        <xdr:cNvPr id="5490" name="WordArt 6"/>
        <xdr:cNvSpPr>
          <a:spLocks noChangeArrowheads="1" noChangeShapeType="1" noTextEdit="1"/>
        </xdr:cNvSpPr>
      </xdr:nvSpPr>
      <xdr:spPr bwMode="auto">
        <a:xfrm>
          <a:off x="9104688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51</xdr:row>
      <xdr:rowOff>121947</xdr:rowOff>
    </xdr:from>
    <xdr:to>
      <xdr:col>61</xdr:col>
      <xdr:colOff>1012243</xdr:colOff>
      <xdr:row>52</xdr:row>
      <xdr:rowOff>96744</xdr:rowOff>
    </xdr:to>
    <xdr:sp macro="" textlink="">
      <xdr:nvSpPr>
        <xdr:cNvPr id="5491" name="WordArt 6"/>
        <xdr:cNvSpPr>
          <a:spLocks noChangeArrowheads="1" noChangeShapeType="1" noTextEdit="1"/>
        </xdr:cNvSpPr>
      </xdr:nvSpPr>
      <xdr:spPr bwMode="auto">
        <a:xfrm>
          <a:off x="9010274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51</xdr:row>
      <xdr:rowOff>121947</xdr:rowOff>
    </xdr:from>
    <xdr:to>
      <xdr:col>61</xdr:col>
      <xdr:colOff>1012243</xdr:colOff>
      <xdr:row>52</xdr:row>
      <xdr:rowOff>96744</xdr:rowOff>
    </xdr:to>
    <xdr:sp macro="" textlink="">
      <xdr:nvSpPr>
        <xdr:cNvPr id="5492" name="WordArt 6"/>
        <xdr:cNvSpPr>
          <a:spLocks noChangeArrowheads="1" noChangeShapeType="1" noTextEdit="1"/>
        </xdr:cNvSpPr>
      </xdr:nvSpPr>
      <xdr:spPr bwMode="auto">
        <a:xfrm>
          <a:off x="9010274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51</xdr:row>
      <xdr:rowOff>121947</xdr:rowOff>
    </xdr:from>
    <xdr:to>
      <xdr:col>61</xdr:col>
      <xdr:colOff>1012243</xdr:colOff>
      <xdr:row>52</xdr:row>
      <xdr:rowOff>96744</xdr:rowOff>
    </xdr:to>
    <xdr:sp macro="" textlink="">
      <xdr:nvSpPr>
        <xdr:cNvPr id="5493" name="WordArt 6"/>
        <xdr:cNvSpPr>
          <a:spLocks noChangeArrowheads="1" noChangeShapeType="1" noTextEdit="1"/>
        </xdr:cNvSpPr>
      </xdr:nvSpPr>
      <xdr:spPr bwMode="auto">
        <a:xfrm>
          <a:off x="9010274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51</xdr:row>
      <xdr:rowOff>121947</xdr:rowOff>
    </xdr:from>
    <xdr:to>
      <xdr:col>61</xdr:col>
      <xdr:colOff>1012243</xdr:colOff>
      <xdr:row>52</xdr:row>
      <xdr:rowOff>96744</xdr:rowOff>
    </xdr:to>
    <xdr:sp macro="" textlink="">
      <xdr:nvSpPr>
        <xdr:cNvPr id="5494" name="WordArt 6"/>
        <xdr:cNvSpPr>
          <a:spLocks noChangeArrowheads="1" noChangeShapeType="1" noTextEdit="1"/>
        </xdr:cNvSpPr>
      </xdr:nvSpPr>
      <xdr:spPr bwMode="auto">
        <a:xfrm>
          <a:off x="9010274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51</xdr:row>
      <xdr:rowOff>121947</xdr:rowOff>
    </xdr:from>
    <xdr:to>
      <xdr:col>62</xdr:col>
      <xdr:colOff>1012243</xdr:colOff>
      <xdr:row>52</xdr:row>
      <xdr:rowOff>96744</xdr:rowOff>
    </xdr:to>
    <xdr:sp macro="" textlink="">
      <xdr:nvSpPr>
        <xdr:cNvPr id="5513" name="WordArt 6"/>
        <xdr:cNvSpPr>
          <a:spLocks noChangeArrowheads="1" noChangeShapeType="1" noTextEdit="1"/>
        </xdr:cNvSpPr>
      </xdr:nvSpPr>
      <xdr:spPr bwMode="auto">
        <a:xfrm>
          <a:off x="92055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51</xdr:row>
      <xdr:rowOff>121947</xdr:rowOff>
    </xdr:from>
    <xdr:to>
      <xdr:col>62</xdr:col>
      <xdr:colOff>1012243</xdr:colOff>
      <xdr:row>52</xdr:row>
      <xdr:rowOff>96744</xdr:rowOff>
    </xdr:to>
    <xdr:sp macro="" textlink="">
      <xdr:nvSpPr>
        <xdr:cNvPr id="5514" name="WordArt 6"/>
        <xdr:cNvSpPr>
          <a:spLocks noChangeArrowheads="1" noChangeShapeType="1" noTextEdit="1"/>
        </xdr:cNvSpPr>
      </xdr:nvSpPr>
      <xdr:spPr bwMode="auto">
        <a:xfrm>
          <a:off x="92055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51</xdr:row>
      <xdr:rowOff>121947</xdr:rowOff>
    </xdr:from>
    <xdr:to>
      <xdr:col>55</xdr:col>
      <xdr:colOff>1012243</xdr:colOff>
      <xdr:row>52</xdr:row>
      <xdr:rowOff>96744</xdr:rowOff>
    </xdr:to>
    <xdr:sp macro="" textlink="">
      <xdr:nvSpPr>
        <xdr:cNvPr id="5515" name="WordArt 6"/>
        <xdr:cNvSpPr>
          <a:spLocks noChangeArrowheads="1" noChangeShapeType="1" noTextEdit="1"/>
        </xdr:cNvSpPr>
      </xdr:nvSpPr>
      <xdr:spPr bwMode="auto">
        <a:xfrm>
          <a:off x="79783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51</xdr:row>
      <xdr:rowOff>121947</xdr:rowOff>
    </xdr:from>
    <xdr:to>
      <xdr:col>55</xdr:col>
      <xdr:colOff>1012243</xdr:colOff>
      <xdr:row>52</xdr:row>
      <xdr:rowOff>96744</xdr:rowOff>
    </xdr:to>
    <xdr:sp macro="" textlink="">
      <xdr:nvSpPr>
        <xdr:cNvPr id="5516" name="WordArt 6"/>
        <xdr:cNvSpPr>
          <a:spLocks noChangeArrowheads="1" noChangeShapeType="1" noTextEdit="1"/>
        </xdr:cNvSpPr>
      </xdr:nvSpPr>
      <xdr:spPr bwMode="auto">
        <a:xfrm>
          <a:off x="79783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64</xdr:col>
      <xdr:colOff>1012243</xdr:colOff>
      <xdr:row>51</xdr:row>
      <xdr:rowOff>121947</xdr:rowOff>
    </xdr:from>
    <xdr:to>
      <xdr:col>64</xdr:col>
      <xdr:colOff>1012243</xdr:colOff>
      <xdr:row>52</xdr:row>
      <xdr:rowOff>96744</xdr:rowOff>
    </xdr:to>
    <xdr:sp macro="" textlink="">
      <xdr:nvSpPr>
        <xdr:cNvPr id="5517" name="WordArt 6"/>
        <xdr:cNvSpPr>
          <a:spLocks noChangeArrowheads="1" noChangeShapeType="1" noTextEdit="1"/>
        </xdr:cNvSpPr>
      </xdr:nvSpPr>
      <xdr:spPr bwMode="auto">
        <a:xfrm>
          <a:off x="954208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64</xdr:col>
      <xdr:colOff>1012243</xdr:colOff>
      <xdr:row>51</xdr:row>
      <xdr:rowOff>121947</xdr:rowOff>
    </xdr:from>
    <xdr:to>
      <xdr:col>64</xdr:col>
      <xdr:colOff>1012243</xdr:colOff>
      <xdr:row>52</xdr:row>
      <xdr:rowOff>96744</xdr:rowOff>
    </xdr:to>
    <xdr:sp macro="" textlink="">
      <xdr:nvSpPr>
        <xdr:cNvPr id="5518" name="WordArt 6"/>
        <xdr:cNvSpPr>
          <a:spLocks noChangeArrowheads="1" noChangeShapeType="1" noTextEdit="1"/>
        </xdr:cNvSpPr>
      </xdr:nvSpPr>
      <xdr:spPr bwMode="auto">
        <a:xfrm>
          <a:off x="954208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51</xdr:row>
      <xdr:rowOff>121947</xdr:rowOff>
    </xdr:from>
    <xdr:to>
      <xdr:col>76</xdr:col>
      <xdr:colOff>3756</xdr:colOff>
      <xdr:row>52</xdr:row>
      <xdr:rowOff>96744</xdr:rowOff>
    </xdr:to>
    <xdr:sp macro="" textlink="">
      <xdr:nvSpPr>
        <xdr:cNvPr id="5519" name="WordArt 6"/>
        <xdr:cNvSpPr>
          <a:spLocks noChangeArrowheads="1" noChangeShapeType="1" noTextEdit="1"/>
        </xdr:cNvSpPr>
      </xdr:nvSpPr>
      <xdr:spPr bwMode="auto">
        <a:xfrm>
          <a:off x="113938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51</xdr:row>
      <xdr:rowOff>121947</xdr:rowOff>
    </xdr:from>
    <xdr:to>
      <xdr:col>75</xdr:col>
      <xdr:colOff>1012243</xdr:colOff>
      <xdr:row>52</xdr:row>
      <xdr:rowOff>96744</xdr:rowOff>
    </xdr:to>
    <xdr:sp macro="" textlink="">
      <xdr:nvSpPr>
        <xdr:cNvPr id="5520" name="WordArt 6"/>
        <xdr:cNvSpPr>
          <a:spLocks noChangeArrowheads="1" noChangeShapeType="1" noTextEdit="1"/>
        </xdr:cNvSpPr>
      </xdr:nvSpPr>
      <xdr:spPr bwMode="auto">
        <a:xfrm>
          <a:off x="113565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51</xdr:row>
      <xdr:rowOff>121947</xdr:rowOff>
    </xdr:from>
    <xdr:to>
      <xdr:col>75</xdr:col>
      <xdr:colOff>1012243</xdr:colOff>
      <xdr:row>52</xdr:row>
      <xdr:rowOff>96744</xdr:rowOff>
    </xdr:to>
    <xdr:sp macro="" textlink="">
      <xdr:nvSpPr>
        <xdr:cNvPr id="5521" name="WordArt 6"/>
        <xdr:cNvSpPr>
          <a:spLocks noChangeArrowheads="1" noChangeShapeType="1" noTextEdit="1"/>
        </xdr:cNvSpPr>
      </xdr:nvSpPr>
      <xdr:spPr bwMode="auto">
        <a:xfrm>
          <a:off x="113565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51</xdr:row>
      <xdr:rowOff>121947</xdr:rowOff>
    </xdr:from>
    <xdr:to>
      <xdr:col>76</xdr:col>
      <xdr:colOff>1012243</xdr:colOff>
      <xdr:row>52</xdr:row>
      <xdr:rowOff>96744</xdr:rowOff>
    </xdr:to>
    <xdr:sp macro="" textlink="">
      <xdr:nvSpPr>
        <xdr:cNvPr id="5523" name="WordArt 6"/>
        <xdr:cNvSpPr>
          <a:spLocks noChangeArrowheads="1" noChangeShapeType="1" noTextEdit="1"/>
        </xdr:cNvSpPr>
      </xdr:nvSpPr>
      <xdr:spPr bwMode="auto">
        <a:xfrm>
          <a:off x="11494711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51</xdr:row>
      <xdr:rowOff>121947</xdr:rowOff>
    </xdr:from>
    <xdr:to>
      <xdr:col>76</xdr:col>
      <xdr:colOff>1012243</xdr:colOff>
      <xdr:row>52</xdr:row>
      <xdr:rowOff>96744</xdr:rowOff>
    </xdr:to>
    <xdr:sp macro="" textlink="">
      <xdr:nvSpPr>
        <xdr:cNvPr id="5524" name="WordArt 6"/>
        <xdr:cNvSpPr>
          <a:spLocks noChangeArrowheads="1" noChangeShapeType="1" noTextEdit="1"/>
        </xdr:cNvSpPr>
      </xdr:nvSpPr>
      <xdr:spPr bwMode="auto">
        <a:xfrm>
          <a:off x="11494711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3756</xdr:colOff>
      <xdr:row>51</xdr:row>
      <xdr:rowOff>121947</xdr:rowOff>
    </xdr:from>
    <xdr:to>
      <xdr:col>69</xdr:col>
      <xdr:colOff>3756</xdr:colOff>
      <xdr:row>52</xdr:row>
      <xdr:rowOff>96744</xdr:rowOff>
    </xdr:to>
    <xdr:sp macro="" textlink="">
      <xdr:nvSpPr>
        <xdr:cNvPr id="5525" name="WordArt 6"/>
        <xdr:cNvSpPr>
          <a:spLocks noChangeArrowheads="1" noChangeShapeType="1" noTextEdit="1"/>
        </xdr:cNvSpPr>
      </xdr:nvSpPr>
      <xdr:spPr bwMode="auto">
        <a:xfrm>
          <a:off x="10300075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70</xdr:col>
      <xdr:colOff>3756</xdr:colOff>
      <xdr:row>51</xdr:row>
      <xdr:rowOff>121947</xdr:rowOff>
    </xdr:from>
    <xdr:to>
      <xdr:col>70</xdr:col>
      <xdr:colOff>3756</xdr:colOff>
      <xdr:row>52</xdr:row>
      <xdr:rowOff>96744</xdr:rowOff>
    </xdr:to>
    <xdr:sp macro="" textlink="">
      <xdr:nvSpPr>
        <xdr:cNvPr id="5526" name="WordArt 6"/>
        <xdr:cNvSpPr>
          <a:spLocks noChangeArrowheads="1" noChangeShapeType="1" noTextEdit="1"/>
        </xdr:cNvSpPr>
      </xdr:nvSpPr>
      <xdr:spPr bwMode="auto">
        <a:xfrm>
          <a:off x="104413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71</xdr:col>
      <xdr:colOff>3756</xdr:colOff>
      <xdr:row>51</xdr:row>
      <xdr:rowOff>121947</xdr:rowOff>
    </xdr:from>
    <xdr:to>
      <xdr:col>71</xdr:col>
      <xdr:colOff>3756</xdr:colOff>
      <xdr:row>52</xdr:row>
      <xdr:rowOff>96744</xdr:rowOff>
    </xdr:to>
    <xdr:sp macro="" textlink="">
      <xdr:nvSpPr>
        <xdr:cNvPr id="5527" name="WordArt 6"/>
        <xdr:cNvSpPr>
          <a:spLocks noChangeArrowheads="1" noChangeShapeType="1" noTextEdit="1"/>
        </xdr:cNvSpPr>
      </xdr:nvSpPr>
      <xdr:spPr bwMode="auto">
        <a:xfrm>
          <a:off x="10611225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72</xdr:col>
      <xdr:colOff>3756</xdr:colOff>
      <xdr:row>51</xdr:row>
      <xdr:rowOff>121947</xdr:rowOff>
    </xdr:from>
    <xdr:to>
      <xdr:col>72</xdr:col>
      <xdr:colOff>3756</xdr:colOff>
      <xdr:row>52</xdr:row>
      <xdr:rowOff>96744</xdr:rowOff>
    </xdr:to>
    <xdr:sp macro="" textlink="">
      <xdr:nvSpPr>
        <xdr:cNvPr id="5528" name="WordArt 6"/>
        <xdr:cNvSpPr>
          <a:spLocks noChangeArrowheads="1" noChangeShapeType="1" noTextEdit="1"/>
        </xdr:cNvSpPr>
      </xdr:nvSpPr>
      <xdr:spPr bwMode="auto">
        <a:xfrm>
          <a:off x="107842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73</xdr:col>
      <xdr:colOff>3756</xdr:colOff>
      <xdr:row>51</xdr:row>
      <xdr:rowOff>121947</xdr:rowOff>
    </xdr:from>
    <xdr:to>
      <xdr:col>73</xdr:col>
      <xdr:colOff>3756</xdr:colOff>
      <xdr:row>52</xdr:row>
      <xdr:rowOff>96744</xdr:rowOff>
    </xdr:to>
    <xdr:sp macro="" textlink="">
      <xdr:nvSpPr>
        <xdr:cNvPr id="5529" name="WordArt 6"/>
        <xdr:cNvSpPr>
          <a:spLocks noChangeArrowheads="1" noChangeShapeType="1" noTextEdit="1"/>
        </xdr:cNvSpPr>
      </xdr:nvSpPr>
      <xdr:spPr bwMode="auto">
        <a:xfrm>
          <a:off x="10920788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74</xdr:col>
      <xdr:colOff>3756</xdr:colOff>
      <xdr:row>51</xdr:row>
      <xdr:rowOff>121947</xdr:rowOff>
    </xdr:from>
    <xdr:to>
      <xdr:col>74</xdr:col>
      <xdr:colOff>3756</xdr:colOff>
      <xdr:row>52</xdr:row>
      <xdr:rowOff>96744</xdr:rowOff>
    </xdr:to>
    <xdr:sp macro="" textlink="">
      <xdr:nvSpPr>
        <xdr:cNvPr id="5530" name="WordArt 6"/>
        <xdr:cNvSpPr>
          <a:spLocks noChangeArrowheads="1" noChangeShapeType="1" noTextEdit="1"/>
        </xdr:cNvSpPr>
      </xdr:nvSpPr>
      <xdr:spPr bwMode="auto">
        <a:xfrm>
          <a:off x="11085888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3756</xdr:colOff>
      <xdr:row>51</xdr:row>
      <xdr:rowOff>121947</xdr:rowOff>
    </xdr:from>
    <xdr:to>
      <xdr:col>75</xdr:col>
      <xdr:colOff>3756</xdr:colOff>
      <xdr:row>52</xdr:row>
      <xdr:rowOff>96744</xdr:rowOff>
    </xdr:to>
    <xdr:sp macro="" textlink="">
      <xdr:nvSpPr>
        <xdr:cNvPr id="5531" name="WordArt 6"/>
        <xdr:cNvSpPr>
          <a:spLocks noChangeArrowheads="1" noChangeShapeType="1" noTextEdit="1"/>
        </xdr:cNvSpPr>
      </xdr:nvSpPr>
      <xdr:spPr bwMode="auto">
        <a:xfrm>
          <a:off x="1125575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51</xdr:row>
      <xdr:rowOff>121947</xdr:rowOff>
    </xdr:from>
    <xdr:to>
      <xdr:col>76</xdr:col>
      <xdr:colOff>3756</xdr:colOff>
      <xdr:row>52</xdr:row>
      <xdr:rowOff>96744</xdr:rowOff>
    </xdr:to>
    <xdr:sp macro="" textlink="">
      <xdr:nvSpPr>
        <xdr:cNvPr id="5532" name="WordArt 6"/>
        <xdr:cNvSpPr>
          <a:spLocks noChangeArrowheads="1" noChangeShapeType="1" noTextEdit="1"/>
        </xdr:cNvSpPr>
      </xdr:nvSpPr>
      <xdr:spPr bwMode="auto">
        <a:xfrm>
          <a:off x="113938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3756</xdr:colOff>
      <xdr:row>51</xdr:row>
      <xdr:rowOff>121947</xdr:rowOff>
    </xdr:from>
    <xdr:to>
      <xdr:col>77</xdr:col>
      <xdr:colOff>3756</xdr:colOff>
      <xdr:row>52</xdr:row>
      <xdr:rowOff>96744</xdr:rowOff>
    </xdr:to>
    <xdr:sp macro="" textlink="">
      <xdr:nvSpPr>
        <xdr:cNvPr id="5535" name="WordArt 6"/>
        <xdr:cNvSpPr>
          <a:spLocks noChangeArrowheads="1" noChangeShapeType="1" noTextEdit="1"/>
        </xdr:cNvSpPr>
      </xdr:nvSpPr>
      <xdr:spPr bwMode="auto">
        <a:xfrm>
          <a:off x="11752638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78</xdr:col>
      <xdr:colOff>3756</xdr:colOff>
      <xdr:row>51</xdr:row>
      <xdr:rowOff>121947</xdr:rowOff>
    </xdr:from>
    <xdr:to>
      <xdr:col>78</xdr:col>
      <xdr:colOff>3756</xdr:colOff>
      <xdr:row>52</xdr:row>
      <xdr:rowOff>96744</xdr:rowOff>
    </xdr:to>
    <xdr:sp macro="" textlink="">
      <xdr:nvSpPr>
        <xdr:cNvPr id="5536" name="WordArt 6"/>
        <xdr:cNvSpPr>
          <a:spLocks noChangeArrowheads="1" noChangeShapeType="1" noTextEdit="1"/>
        </xdr:cNvSpPr>
      </xdr:nvSpPr>
      <xdr:spPr bwMode="auto">
        <a:xfrm>
          <a:off x="11919325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3756</xdr:colOff>
      <xdr:row>51</xdr:row>
      <xdr:rowOff>121947</xdr:rowOff>
    </xdr:from>
    <xdr:to>
      <xdr:col>79</xdr:col>
      <xdr:colOff>3756</xdr:colOff>
      <xdr:row>52</xdr:row>
      <xdr:rowOff>96744</xdr:rowOff>
    </xdr:to>
    <xdr:sp macro="" textlink="">
      <xdr:nvSpPr>
        <xdr:cNvPr id="5537" name="WordArt 6"/>
        <xdr:cNvSpPr>
          <a:spLocks noChangeArrowheads="1" noChangeShapeType="1" noTextEdit="1"/>
        </xdr:cNvSpPr>
      </xdr:nvSpPr>
      <xdr:spPr bwMode="auto">
        <a:xfrm>
          <a:off x="1208601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80</xdr:col>
      <xdr:colOff>3756</xdr:colOff>
      <xdr:row>51</xdr:row>
      <xdr:rowOff>121947</xdr:rowOff>
    </xdr:from>
    <xdr:to>
      <xdr:col>80</xdr:col>
      <xdr:colOff>3756</xdr:colOff>
      <xdr:row>52</xdr:row>
      <xdr:rowOff>96744</xdr:rowOff>
    </xdr:to>
    <xdr:sp macro="" textlink="">
      <xdr:nvSpPr>
        <xdr:cNvPr id="5538" name="WordArt 6"/>
        <xdr:cNvSpPr>
          <a:spLocks noChangeArrowheads="1" noChangeShapeType="1" noTextEdit="1"/>
        </xdr:cNvSpPr>
      </xdr:nvSpPr>
      <xdr:spPr bwMode="auto">
        <a:xfrm>
          <a:off x="12249525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3756</xdr:colOff>
      <xdr:row>51</xdr:row>
      <xdr:rowOff>121947</xdr:rowOff>
    </xdr:from>
    <xdr:to>
      <xdr:col>79</xdr:col>
      <xdr:colOff>3756</xdr:colOff>
      <xdr:row>52</xdr:row>
      <xdr:rowOff>96744</xdr:rowOff>
    </xdr:to>
    <xdr:sp macro="" textlink="">
      <xdr:nvSpPr>
        <xdr:cNvPr id="5539" name="WordArt 6"/>
        <xdr:cNvSpPr>
          <a:spLocks noChangeArrowheads="1" noChangeShapeType="1" noTextEdit="1"/>
        </xdr:cNvSpPr>
      </xdr:nvSpPr>
      <xdr:spPr bwMode="auto">
        <a:xfrm>
          <a:off x="1208601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3756</xdr:colOff>
      <xdr:row>51</xdr:row>
      <xdr:rowOff>121947</xdr:rowOff>
    </xdr:from>
    <xdr:to>
      <xdr:col>75</xdr:col>
      <xdr:colOff>3756</xdr:colOff>
      <xdr:row>52</xdr:row>
      <xdr:rowOff>96744</xdr:rowOff>
    </xdr:to>
    <xdr:sp macro="" textlink="">
      <xdr:nvSpPr>
        <xdr:cNvPr id="5540" name="WordArt 6"/>
        <xdr:cNvSpPr>
          <a:spLocks noChangeArrowheads="1" noChangeShapeType="1" noTextEdit="1"/>
        </xdr:cNvSpPr>
      </xdr:nvSpPr>
      <xdr:spPr bwMode="auto">
        <a:xfrm>
          <a:off x="112557506"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74</xdr:col>
      <xdr:colOff>1012243</xdr:colOff>
      <xdr:row>51</xdr:row>
      <xdr:rowOff>121947</xdr:rowOff>
    </xdr:from>
    <xdr:to>
      <xdr:col>74</xdr:col>
      <xdr:colOff>1012243</xdr:colOff>
      <xdr:row>52</xdr:row>
      <xdr:rowOff>96744</xdr:rowOff>
    </xdr:to>
    <xdr:sp macro="" textlink="">
      <xdr:nvSpPr>
        <xdr:cNvPr id="5541" name="WordArt 6"/>
        <xdr:cNvSpPr>
          <a:spLocks noChangeArrowheads="1" noChangeShapeType="1" noTextEdit="1"/>
        </xdr:cNvSpPr>
      </xdr:nvSpPr>
      <xdr:spPr bwMode="auto">
        <a:xfrm>
          <a:off x="111867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74</xdr:col>
      <xdr:colOff>1012243</xdr:colOff>
      <xdr:row>51</xdr:row>
      <xdr:rowOff>121947</xdr:rowOff>
    </xdr:from>
    <xdr:to>
      <xdr:col>74</xdr:col>
      <xdr:colOff>1012243</xdr:colOff>
      <xdr:row>52</xdr:row>
      <xdr:rowOff>96744</xdr:rowOff>
    </xdr:to>
    <xdr:sp macro="" textlink="">
      <xdr:nvSpPr>
        <xdr:cNvPr id="5542" name="WordArt 6"/>
        <xdr:cNvSpPr>
          <a:spLocks noChangeArrowheads="1" noChangeShapeType="1" noTextEdit="1"/>
        </xdr:cNvSpPr>
      </xdr:nvSpPr>
      <xdr:spPr bwMode="auto">
        <a:xfrm>
          <a:off x="1118673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51</xdr:row>
      <xdr:rowOff>121947</xdr:rowOff>
    </xdr:from>
    <xdr:to>
      <xdr:col>76</xdr:col>
      <xdr:colOff>3756</xdr:colOff>
      <xdr:row>52</xdr:row>
      <xdr:rowOff>96744</xdr:rowOff>
    </xdr:to>
    <xdr:sp macro="" textlink="">
      <xdr:nvSpPr>
        <xdr:cNvPr id="5543" name="WordArt 6"/>
        <xdr:cNvSpPr>
          <a:spLocks noChangeArrowheads="1" noChangeShapeType="1" noTextEdit="1"/>
        </xdr:cNvSpPr>
      </xdr:nvSpPr>
      <xdr:spPr bwMode="auto">
        <a:xfrm>
          <a:off x="113938631"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51</xdr:row>
      <xdr:rowOff>121947</xdr:rowOff>
    </xdr:from>
    <xdr:to>
      <xdr:col>75</xdr:col>
      <xdr:colOff>1012243</xdr:colOff>
      <xdr:row>52</xdr:row>
      <xdr:rowOff>96744</xdr:rowOff>
    </xdr:to>
    <xdr:sp macro="" textlink="">
      <xdr:nvSpPr>
        <xdr:cNvPr id="5544" name="WordArt 6"/>
        <xdr:cNvSpPr>
          <a:spLocks noChangeArrowheads="1" noChangeShapeType="1" noTextEdit="1"/>
        </xdr:cNvSpPr>
      </xdr:nvSpPr>
      <xdr:spPr bwMode="auto">
        <a:xfrm>
          <a:off x="113565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51</xdr:row>
      <xdr:rowOff>121947</xdr:rowOff>
    </xdr:from>
    <xdr:to>
      <xdr:col>75</xdr:col>
      <xdr:colOff>1012243</xdr:colOff>
      <xdr:row>52</xdr:row>
      <xdr:rowOff>96744</xdr:rowOff>
    </xdr:to>
    <xdr:sp macro="" textlink="">
      <xdr:nvSpPr>
        <xdr:cNvPr id="5545" name="WordArt 6"/>
        <xdr:cNvSpPr>
          <a:spLocks noChangeArrowheads="1" noChangeShapeType="1" noTextEdit="1"/>
        </xdr:cNvSpPr>
      </xdr:nvSpPr>
      <xdr:spPr bwMode="auto">
        <a:xfrm>
          <a:off x="113565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51</xdr:row>
      <xdr:rowOff>121947</xdr:rowOff>
    </xdr:from>
    <xdr:to>
      <xdr:col>75</xdr:col>
      <xdr:colOff>1012243</xdr:colOff>
      <xdr:row>52</xdr:row>
      <xdr:rowOff>96744</xdr:rowOff>
    </xdr:to>
    <xdr:sp macro="" textlink="">
      <xdr:nvSpPr>
        <xdr:cNvPr id="5546" name="WordArt 6"/>
        <xdr:cNvSpPr>
          <a:spLocks noChangeArrowheads="1" noChangeShapeType="1" noTextEdit="1"/>
        </xdr:cNvSpPr>
      </xdr:nvSpPr>
      <xdr:spPr bwMode="auto">
        <a:xfrm>
          <a:off x="113565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51</xdr:row>
      <xdr:rowOff>121947</xdr:rowOff>
    </xdr:from>
    <xdr:to>
      <xdr:col>75</xdr:col>
      <xdr:colOff>1012243</xdr:colOff>
      <xdr:row>52</xdr:row>
      <xdr:rowOff>96744</xdr:rowOff>
    </xdr:to>
    <xdr:sp macro="" textlink="">
      <xdr:nvSpPr>
        <xdr:cNvPr id="5547" name="WordArt 6"/>
        <xdr:cNvSpPr>
          <a:spLocks noChangeArrowheads="1" noChangeShapeType="1" noTextEdit="1"/>
        </xdr:cNvSpPr>
      </xdr:nvSpPr>
      <xdr:spPr bwMode="auto">
        <a:xfrm>
          <a:off x="11356599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51</xdr:row>
      <xdr:rowOff>121947</xdr:rowOff>
    </xdr:from>
    <xdr:to>
      <xdr:col>76</xdr:col>
      <xdr:colOff>1012243</xdr:colOff>
      <xdr:row>52</xdr:row>
      <xdr:rowOff>96744</xdr:rowOff>
    </xdr:to>
    <xdr:sp macro="" textlink="">
      <xdr:nvSpPr>
        <xdr:cNvPr id="5548" name="WordArt 6"/>
        <xdr:cNvSpPr>
          <a:spLocks noChangeArrowheads="1" noChangeShapeType="1" noTextEdit="1"/>
        </xdr:cNvSpPr>
      </xdr:nvSpPr>
      <xdr:spPr bwMode="auto">
        <a:xfrm>
          <a:off x="11494711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51</xdr:row>
      <xdr:rowOff>121947</xdr:rowOff>
    </xdr:from>
    <xdr:to>
      <xdr:col>76</xdr:col>
      <xdr:colOff>1012243</xdr:colOff>
      <xdr:row>52</xdr:row>
      <xdr:rowOff>96744</xdr:rowOff>
    </xdr:to>
    <xdr:sp macro="" textlink="">
      <xdr:nvSpPr>
        <xdr:cNvPr id="5549" name="WordArt 6"/>
        <xdr:cNvSpPr>
          <a:spLocks noChangeArrowheads="1" noChangeShapeType="1" noTextEdit="1"/>
        </xdr:cNvSpPr>
      </xdr:nvSpPr>
      <xdr:spPr bwMode="auto">
        <a:xfrm>
          <a:off x="11494711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1012243</xdr:colOff>
      <xdr:row>51</xdr:row>
      <xdr:rowOff>121947</xdr:rowOff>
    </xdr:from>
    <xdr:to>
      <xdr:col>69</xdr:col>
      <xdr:colOff>1012243</xdr:colOff>
      <xdr:row>52</xdr:row>
      <xdr:rowOff>96744</xdr:rowOff>
    </xdr:to>
    <xdr:sp macro="" textlink="">
      <xdr:nvSpPr>
        <xdr:cNvPr id="5550" name="WordArt 6"/>
        <xdr:cNvSpPr>
          <a:spLocks noChangeArrowheads="1" noChangeShapeType="1" noTextEdit="1"/>
        </xdr:cNvSpPr>
      </xdr:nvSpPr>
      <xdr:spPr bwMode="auto">
        <a:xfrm>
          <a:off x="10400924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1012243</xdr:colOff>
      <xdr:row>51</xdr:row>
      <xdr:rowOff>121947</xdr:rowOff>
    </xdr:from>
    <xdr:to>
      <xdr:col>69</xdr:col>
      <xdr:colOff>1012243</xdr:colOff>
      <xdr:row>52</xdr:row>
      <xdr:rowOff>96744</xdr:rowOff>
    </xdr:to>
    <xdr:sp macro="" textlink="">
      <xdr:nvSpPr>
        <xdr:cNvPr id="5551" name="WordArt 6"/>
        <xdr:cNvSpPr>
          <a:spLocks noChangeArrowheads="1" noChangeShapeType="1" noTextEdit="1"/>
        </xdr:cNvSpPr>
      </xdr:nvSpPr>
      <xdr:spPr bwMode="auto">
        <a:xfrm>
          <a:off x="104009243"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51</xdr:row>
      <xdr:rowOff>121947</xdr:rowOff>
    </xdr:from>
    <xdr:to>
      <xdr:col>77</xdr:col>
      <xdr:colOff>1012243</xdr:colOff>
      <xdr:row>52</xdr:row>
      <xdr:rowOff>96744</xdr:rowOff>
    </xdr:to>
    <xdr:sp macro="" textlink="">
      <xdr:nvSpPr>
        <xdr:cNvPr id="5552" name="WordArt 6"/>
        <xdr:cNvSpPr>
          <a:spLocks noChangeArrowheads="1" noChangeShapeType="1" noTextEdit="1"/>
        </xdr:cNvSpPr>
      </xdr:nvSpPr>
      <xdr:spPr bwMode="auto">
        <a:xfrm>
          <a:off x="1185348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51</xdr:row>
      <xdr:rowOff>121947</xdr:rowOff>
    </xdr:from>
    <xdr:to>
      <xdr:col>77</xdr:col>
      <xdr:colOff>1012243</xdr:colOff>
      <xdr:row>52</xdr:row>
      <xdr:rowOff>96744</xdr:rowOff>
    </xdr:to>
    <xdr:sp macro="" textlink="">
      <xdr:nvSpPr>
        <xdr:cNvPr id="5553" name="WordArt 6"/>
        <xdr:cNvSpPr>
          <a:spLocks noChangeArrowheads="1" noChangeShapeType="1" noTextEdit="1"/>
        </xdr:cNvSpPr>
      </xdr:nvSpPr>
      <xdr:spPr bwMode="auto">
        <a:xfrm>
          <a:off x="118534868" y="363169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41</xdr:col>
      <xdr:colOff>1012243</xdr:colOff>
      <xdr:row>51</xdr:row>
      <xdr:rowOff>121947</xdr:rowOff>
    </xdr:from>
    <xdr:to>
      <xdr:col>41</xdr:col>
      <xdr:colOff>1012243</xdr:colOff>
      <xdr:row>52</xdr:row>
      <xdr:rowOff>96744</xdr:rowOff>
    </xdr:to>
    <xdr:sp macro="" textlink="">
      <xdr:nvSpPr>
        <xdr:cNvPr id="5554" name="WordArt 6"/>
        <xdr:cNvSpPr>
          <a:spLocks noChangeArrowheads="1" noChangeShapeType="1" noTextEdit="1"/>
        </xdr:cNvSpPr>
      </xdr:nvSpPr>
      <xdr:spPr bwMode="auto">
        <a:xfrm>
          <a:off x="41318868" y="40714322"/>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41</xdr:col>
      <xdr:colOff>1012243</xdr:colOff>
      <xdr:row>51</xdr:row>
      <xdr:rowOff>121947</xdr:rowOff>
    </xdr:from>
    <xdr:to>
      <xdr:col>41</xdr:col>
      <xdr:colOff>1012243</xdr:colOff>
      <xdr:row>52</xdr:row>
      <xdr:rowOff>96744</xdr:rowOff>
    </xdr:to>
    <xdr:sp macro="" textlink="">
      <xdr:nvSpPr>
        <xdr:cNvPr id="5555" name="WordArt 6"/>
        <xdr:cNvSpPr>
          <a:spLocks noChangeArrowheads="1" noChangeShapeType="1" noTextEdit="1"/>
        </xdr:cNvSpPr>
      </xdr:nvSpPr>
      <xdr:spPr bwMode="auto">
        <a:xfrm>
          <a:off x="41318868" y="40714322"/>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41</xdr:col>
      <xdr:colOff>1012243</xdr:colOff>
      <xdr:row>51</xdr:row>
      <xdr:rowOff>121947</xdr:rowOff>
    </xdr:from>
    <xdr:to>
      <xdr:col>41</xdr:col>
      <xdr:colOff>1012243</xdr:colOff>
      <xdr:row>52</xdr:row>
      <xdr:rowOff>96744</xdr:rowOff>
    </xdr:to>
    <xdr:sp macro="" textlink="">
      <xdr:nvSpPr>
        <xdr:cNvPr id="5556" name="WordArt 6"/>
        <xdr:cNvSpPr>
          <a:spLocks noChangeArrowheads="1" noChangeShapeType="1" noTextEdit="1"/>
        </xdr:cNvSpPr>
      </xdr:nvSpPr>
      <xdr:spPr bwMode="auto">
        <a:xfrm>
          <a:off x="41318868" y="40714322"/>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41</xdr:col>
      <xdr:colOff>1012243</xdr:colOff>
      <xdr:row>51</xdr:row>
      <xdr:rowOff>121947</xdr:rowOff>
    </xdr:from>
    <xdr:to>
      <xdr:col>41</xdr:col>
      <xdr:colOff>1012243</xdr:colOff>
      <xdr:row>52</xdr:row>
      <xdr:rowOff>96744</xdr:rowOff>
    </xdr:to>
    <xdr:sp macro="" textlink="">
      <xdr:nvSpPr>
        <xdr:cNvPr id="5558" name="WordArt 6"/>
        <xdr:cNvSpPr>
          <a:spLocks noChangeArrowheads="1" noChangeShapeType="1" noTextEdit="1"/>
        </xdr:cNvSpPr>
      </xdr:nvSpPr>
      <xdr:spPr bwMode="auto">
        <a:xfrm>
          <a:off x="41318868" y="40714322"/>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51</xdr:row>
      <xdr:rowOff>121947</xdr:rowOff>
    </xdr:from>
    <xdr:to>
      <xdr:col>55</xdr:col>
      <xdr:colOff>1012243</xdr:colOff>
      <xdr:row>52</xdr:row>
      <xdr:rowOff>96744</xdr:rowOff>
    </xdr:to>
    <xdr:sp macro="" textlink="">
      <xdr:nvSpPr>
        <xdr:cNvPr id="5559" name="WordArt 6"/>
        <xdr:cNvSpPr>
          <a:spLocks noChangeArrowheads="1" noChangeShapeType="1" noTextEdit="1"/>
        </xdr:cNvSpPr>
      </xdr:nvSpPr>
      <xdr:spPr bwMode="auto">
        <a:xfrm>
          <a:off x="41318868" y="40714322"/>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51</xdr:row>
      <xdr:rowOff>121947</xdr:rowOff>
    </xdr:from>
    <xdr:to>
      <xdr:col>55</xdr:col>
      <xdr:colOff>1012243</xdr:colOff>
      <xdr:row>52</xdr:row>
      <xdr:rowOff>96744</xdr:rowOff>
    </xdr:to>
    <xdr:sp macro="" textlink="">
      <xdr:nvSpPr>
        <xdr:cNvPr id="5560" name="WordArt 6"/>
        <xdr:cNvSpPr>
          <a:spLocks noChangeArrowheads="1" noChangeShapeType="1" noTextEdit="1"/>
        </xdr:cNvSpPr>
      </xdr:nvSpPr>
      <xdr:spPr bwMode="auto">
        <a:xfrm>
          <a:off x="41318868" y="40714322"/>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51</xdr:row>
      <xdr:rowOff>121947</xdr:rowOff>
    </xdr:from>
    <xdr:to>
      <xdr:col>55</xdr:col>
      <xdr:colOff>1012243</xdr:colOff>
      <xdr:row>52</xdr:row>
      <xdr:rowOff>96744</xdr:rowOff>
    </xdr:to>
    <xdr:sp macro="" textlink="">
      <xdr:nvSpPr>
        <xdr:cNvPr id="5561" name="WordArt 6"/>
        <xdr:cNvSpPr>
          <a:spLocks noChangeArrowheads="1" noChangeShapeType="1" noTextEdit="1"/>
        </xdr:cNvSpPr>
      </xdr:nvSpPr>
      <xdr:spPr bwMode="auto">
        <a:xfrm>
          <a:off x="41318868" y="40714322"/>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51</xdr:row>
      <xdr:rowOff>121947</xdr:rowOff>
    </xdr:from>
    <xdr:to>
      <xdr:col>55</xdr:col>
      <xdr:colOff>1012243</xdr:colOff>
      <xdr:row>52</xdr:row>
      <xdr:rowOff>96744</xdr:rowOff>
    </xdr:to>
    <xdr:sp macro="" textlink="">
      <xdr:nvSpPr>
        <xdr:cNvPr id="5562" name="WordArt 6"/>
        <xdr:cNvSpPr>
          <a:spLocks noChangeArrowheads="1" noChangeShapeType="1" noTextEdit="1"/>
        </xdr:cNvSpPr>
      </xdr:nvSpPr>
      <xdr:spPr bwMode="auto">
        <a:xfrm>
          <a:off x="41318868" y="40714322"/>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1012243</xdr:colOff>
      <xdr:row>51</xdr:row>
      <xdr:rowOff>121947</xdr:rowOff>
    </xdr:from>
    <xdr:to>
      <xdr:col>69</xdr:col>
      <xdr:colOff>1012243</xdr:colOff>
      <xdr:row>52</xdr:row>
      <xdr:rowOff>96744</xdr:rowOff>
    </xdr:to>
    <xdr:sp macro="" textlink="">
      <xdr:nvSpPr>
        <xdr:cNvPr id="5563" name="WordArt 6"/>
        <xdr:cNvSpPr>
          <a:spLocks noChangeArrowheads="1" noChangeShapeType="1" noTextEdit="1"/>
        </xdr:cNvSpPr>
      </xdr:nvSpPr>
      <xdr:spPr bwMode="auto">
        <a:xfrm>
          <a:off x="41318868" y="40714322"/>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1012243</xdr:colOff>
      <xdr:row>51</xdr:row>
      <xdr:rowOff>121947</xdr:rowOff>
    </xdr:from>
    <xdr:to>
      <xdr:col>69</xdr:col>
      <xdr:colOff>1012243</xdr:colOff>
      <xdr:row>52</xdr:row>
      <xdr:rowOff>96744</xdr:rowOff>
    </xdr:to>
    <xdr:sp macro="" textlink="">
      <xdr:nvSpPr>
        <xdr:cNvPr id="5564" name="WordArt 6"/>
        <xdr:cNvSpPr>
          <a:spLocks noChangeArrowheads="1" noChangeShapeType="1" noTextEdit="1"/>
        </xdr:cNvSpPr>
      </xdr:nvSpPr>
      <xdr:spPr bwMode="auto">
        <a:xfrm>
          <a:off x="41318868" y="40714322"/>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1012243</xdr:colOff>
      <xdr:row>51</xdr:row>
      <xdr:rowOff>121947</xdr:rowOff>
    </xdr:from>
    <xdr:to>
      <xdr:col>69</xdr:col>
      <xdr:colOff>1012243</xdr:colOff>
      <xdr:row>52</xdr:row>
      <xdr:rowOff>96744</xdr:rowOff>
    </xdr:to>
    <xdr:sp macro="" textlink="">
      <xdr:nvSpPr>
        <xdr:cNvPr id="5565" name="WordArt 6"/>
        <xdr:cNvSpPr>
          <a:spLocks noChangeArrowheads="1" noChangeShapeType="1" noTextEdit="1"/>
        </xdr:cNvSpPr>
      </xdr:nvSpPr>
      <xdr:spPr bwMode="auto">
        <a:xfrm>
          <a:off x="41318868" y="40714322"/>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1012243</xdr:colOff>
      <xdr:row>51</xdr:row>
      <xdr:rowOff>121947</xdr:rowOff>
    </xdr:from>
    <xdr:to>
      <xdr:col>69</xdr:col>
      <xdr:colOff>1012243</xdr:colOff>
      <xdr:row>52</xdr:row>
      <xdr:rowOff>96744</xdr:rowOff>
    </xdr:to>
    <xdr:sp macro="" textlink="">
      <xdr:nvSpPr>
        <xdr:cNvPr id="5566" name="WordArt 6"/>
        <xdr:cNvSpPr>
          <a:spLocks noChangeArrowheads="1" noChangeShapeType="1" noTextEdit="1"/>
        </xdr:cNvSpPr>
      </xdr:nvSpPr>
      <xdr:spPr bwMode="auto">
        <a:xfrm>
          <a:off x="41318868" y="40714322"/>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71</xdr:col>
      <xdr:colOff>3756</xdr:colOff>
      <xdr:row>31</xdr:row>
      <xdr:rowOff>121947</xdr:rowOff>
    </xdr:from>
    <xdr:to>
      <xdr:col>71</xdr:col>
      <xdr:colOff>3756</xdr:colOff>
      <xdr:row>32</xdr:row>
      <xdr:rowOff>96744</xdr:rowOff>
    </xdr:to>
    <xdr:sp macro="" textlink="">
      <xdr:nvSpPr>
        <xdr:cNvPr id="784" name="WordArt 6"/>
        <xdr:cNvSpPr>
          <a:spLocks noChangeArrowheads="1" noChangeShapeType="1" noTextEdit="1"/>
        </xdr:cNvSpPr>
      </xdr:nvSpPr>
      <xdr:spPr bwMode="auto">
        <a:xfrm>
          <a:off x="106112256" y="297446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71</xdr:col>
      <xdr:colOff>3756</xdr:colOff>
      <xdr:row>31</xdr:row>
      <xdr:rowOff>121947</xdr:rowOff>
    </xdr:from>
    <xdr:to>
      <xdr:col>71</xdr:col>
      <xdr:colOff>3756</xdr:colOff>
      <xdr:row>32</xdr:row>
      <xdr:rowOff>96744</xdr:rowOff>
    </xdr:to>
    <xdr:sp macro="" textlink="">
      <xdr:nvSpPr>
        <xdr:cNvPr id="785" name="WordArt 6"/>
        <xdr:cNvSpPr>
          <a:spLocks noChangeArrowheads="1" noChangeShapeType="1" noTextEdit="1"/>
        </xdr:cNvSpPr>
      </xdr:nvSpPr>
      <xdr:spPr bwMode="auto">
        <a:xfrm>
          <a:off x="106112256" y="297446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71</xdr:col>
      <xdr:colOff>3756</xdr:colOff>
      <xdr:row>31</xdr:row>
      <xdr:rowOff>121947</xdr:rowOff>
    </xdr:from>
    <xdr:to>
      <xdr:col>71</xdr:col>
      <xdr:colOff>3756</xdr:colOff>
      <xdr:row>32</xdr:row>
      <xdr:rowOff>96744</xdr:rowOff>
    </xdr:to>
    <xdr:sp macro="" textlink="">
      <xdr:nvSpPr>
        <xdr:cNvPr id="786" name="WordArt 6"/>
        <xdr:cNvSpPr>
          <a:spLocks noChangeArrowheads="1" noChangeShapeType="1" noTextEdit="1"/>
        </xdr:cNvSpPr>
      </xdr:nvSpPr>
      <xdr:spPr bwMode="auto">
        <a:xfrm>
          <a:off x="106112256" y="297446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71</xdr:col>
      <xdr:colOff>3756</xdr:colOff>
      <xdr:row>31</xdr:row>
      <xdr:rowOff>121947</xdr:rowOff>
    </xdr:from>
    <xdr:to>
      <xdr:col>71</xdr:col>
      <xdr:colOff>3756</xdr:colOff>
      <xdr:row>32</xdr:row>
      <xdr:rowOff>96744</xdr:rowOff>
    </xdr:to>
    <xdr:sp macro="" textlink="">
      <xdr:nvSpPr>
        <xdr:cNvPr id="787" name="WordArt 6"/>
        <xdr:cNvSpPr>
          <a:spLocks noChangeArrowheads="1" noChangeShapeType="1" noTextEdit="1"/>
        </xdr:cNvSpPr>
      </xdr:nvSpPr>
      <xdr:spPr bwMode="auto">
        <a:xfrm>
          <a:off x="106112256" y="2974469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57</xdr:col>
      <xdr:colOff>3756</xdr:colOff>
      <xdr:row>31</xdr:row>
      <xdr:rowOff>121947</xdr:rowOff>
    </xdr:from>
    <xdr:to>
      <xdr:col>57</xdr:col>
      <xdr:colOff>3756</xdr:colOff>
      <xdr:row>32</xdr:row>
      <xdr:rowOff>96744</xdr:rowOff>
    </xdr:to>
    <xdr:sp macro="" textlink="">
      <xdr:nvSpPr>
        <xdr:cNvPr id="792" name="WordArt 6"/>
        <xdr:cNvSpPr>
          <a:spLocks noChangeArrowheads="1" noChangeShapeType="1" noTextEdit="1"/>
        </xdr:cNvSpPr>
      </xdr:nvSpPr>
      <xdr:spPr bwMode="auto">
        <a:xfrm>
          <a:off x="81791756" y="25537822"/>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57</xdr:col>
      <xdr:colOff>3756</xdr:colOff>
      <xdr:row>31</xdr:row>
      <xdr:rowOff>121947</xdr:rowOff>
    </xdr:from>
    <xdr:to>
      <xdr:col>57</xdr:col>
      <xdr:colOff>3756</xdr:colOff>
      <xdr:row>32</xdr:row>
      <xdr:rowOff>96744</xdr:rowOff>
    </xdr:to>
    <xdr:sp macro="" textlink="">
      <xdr:nvSpPr>
        <xdr:cNvPr id="793" name="WordArt 6"/>
        <xdr:cNvSpPr>
          <a:spLocks noChangeArrowheads="1" noChangeShapeType="1" noTextEdit="1"/>
        </xdr:cNvSpPr>
      </xdr:nvSpPr>
      <xdr:spPr bwMode="auto">
        <a:xfrm>
          <a:off x="81791756" y="25537822"/>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3756</xdr:colOff>
      <xdr:row>37</xdr:row>
      <xdr:rowOff>121947</xdr:rowOff>
    </xdr:from>
    <xdr:to>
      <xdr:col>60</xdr:col>
      <xdr:colOff>3756</xdr:colOff>
      <xdr:row>38</xdr:row>
      <xdr:rowOff>96744</xdr:rowOff>
    </xdr:to>
    <xdr:sp macro="" textlink="">
      <xdr:nvSpPr>
        <xdr:cNvPr id="794" name="WordArt 6"/>
        <xdr:cNvSpPr>
          <a:spLocks noChangeArrowheads="1" noChangeShapeType="1" noTextEdit="1"/>
        </xdr:cNvSpPr>
      </xdr:nvSpPr>
      <xdr:spPr bwMode="auto">
        <a:xfrm>
          <a:off x="81791756" y="25537822"/>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3756</xdr:colOff>
      <xdr:row>37</xdr:row>
      <xdr:rowOff>121947</xdr:rowOff>
    </xdr:from>
    <xdr:to>
      <xdr:col>60</xdr:col>
      <xdr:colOff>3756</xdr:colOff>
      <xdr:row>38</xdr:row>
      <xdr:rowOff>96744</xdr:rowOff>
    </xdr:to>
    <xdr:sp macro="" textlink="">
      <xdr:nvSpPr>
        <xdr:cNvPr id="795" name="WordArt 6"/>
        <xdr:cNvSpPr>
          <a:spLocks noChangeArrowheads="1" noChangeShapeType="1" noTextEdit="1"/>
        </xdr:cNvSpPr>
      </xdr:nvSpPr>
      <xdr:spPr bwMode="auto">
        <a:xfrm>
          <a:off x="81791756" y="25537822"/>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67</xdr:col>
      <xdr:colOff>3756</xdr:colOff>
      <xdr:row>31</xdr:row>
      <xdr:rowOff>121947</xdr:rowOff>
    </xdr:from>
    <xdr:to>
      <xdr:col>67</xdr:col>
      <xdr:colOff>3756</xdr:colOff>
      <xdr:row>32</xdr:row>
      <xdr:rowOff>96744</xdr:rowOff>
    </xdr:to>
    <xdr:sp macro="" textlink="">
      <xdr:nvSpPr>
        <xdr:cNvPr id="798" name="WordArt 6"/>
        <xdr:cNvSpPr>
          <a:spLocks noChangeArrowheads="1" noChangeShapeType="1" noTextEdit="1"/>
        </xdr:cNvSpPr>
      </xdr:nvSpPr>
      <xdr:spPr bwMode="auto">
        <a:xfrm>
          <a:off x="99905131" y="25537822"/>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67</xdr:col>
      <xdr:colOff>3756</xdr:colOff>
      <xdr:row>31</xdr:row>
      <xdr:rowOff>121947</xdr:rowOff>
    </xdr:from>
    <xdr:to>
      <xdr:col>67</xdr:col>
      <xdr:colOff>3756</xdr:colOff>
      <xdr:row>32</xdr:row>
      <xdr:rowOff>96744</xdr:rowOff>
    </xdr:to>
    <xdr:sp macro="" textlink="">
      <xdr:nvSpPr>
        <xdr:cNvPr id="799" name="WordArt 6"/>
        <xdr:cNvSpPr>
          <a:spLocks noChangeArrowheads="1" noChangeShapeType="1" noTextEdit="1"/>
        </xdr:cNvSpPr>
      </xdr:nvSpPr>
      <xdr:spPr bwMode="auto">
        <a:xfrm>
          <a:off x="99905131" y="25537822"/>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3756</xdr:colOff>
      <xdr:row>56</xdr:row>
      <xdr:rowOff>121947</xdr:rowOff>
    </xdr:from>
    <xdr:to>
      <xdr:col>62</xdr:col>
      <xdr:colOff>3756</xdr:colOff>
      <xdr:row>57</xdr:row>
      <xdr:rowOff>96744</xdr:rowOff>
    </xdr:to>
    <xdr:sp macro="" textlink="">
      <xdr:nvSpPr>
        <xdr:cNvPr id="542" name="WordArt 6"/>
        <xdr:cNvSpPr>
          <a:spLocks noChangeArrowheads="1" noChangeShapeType="1" noTextEdit="1"/>
        </xdr:cNvSpPr>
      </xdr:nvSpPr>
      <xdr:spPr bwMode="auto">
        <a:xfrm>
          <a:off x="909611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56</xdr:row>
      <xdr:rowOff>121947</xdr:rowOff>
    </xdr:from>
    <xdr:to>
      <xdr:col>61</xdr:col>
      <xdr:colOff>1012243</xdr:colOff>
      <xdr:row>57</xdr:row>
      <xdr:rowOff>96744</xdr:rowOff>
    </xdr:to>
    <xdr:sp macro="" textlink="">
      <xdr:nvSpPr>
        <xdr:cNvPr id="543" name="WordArt 6"/>
        <xdr:cNvSpPr>
          <a:spLocks noChangeArrowheads="1" noChangeShapeType="1" noTextEdit="1"/>
        </xdr:cNvSpPr>
      </xdr:nvSpPr>
      <xdr:spPr bwMode="auto">
        <a:xfrm>
          <a:off x="90013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56</xdr:row>
      <xdr:rowOff>121947</xdr:rowOff>
    </xdr:from>
    <xdr:to>
      <xdr:col>61</xdr:col>
      <xdr:colOff>1012243</xdr:colOff>
      <xdr:row>57</xdr:row>
      <xdr:rowOff>96744</xdr:rowOff>
    </xdr:to>
    <xdr:sp macro="" textlink="">
      <xdr:nvSpPr>
        <xdr:cNvPr id="544" name="WordArt 6"/>
        <xdr:cNvSpPr>
          <a:spLocks noChangeArrowheads="1" noChangeShapeType="1" noTextEdit="1"/>
        </xdr:cNvSpPr>
      </xdr:nvSpPr>
      <xdr:spPr bwMode="auto">
        <a:xfrm>
          <a:off x="90013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66</xdr:col>
      <xdr:colOff>1750006</xdr:colOff>
      <xdr:row>57</xdr:row>
      <xdr:rowOff>122886</xdr:rowOff>
    </xdr:from>
    <xdr:to>
      <xdr:col>66</xdr:col>
      <xdr:colOff>1750006</xdr:colOff>
      <xdr:row>58</xdr:row>
      <xdr:rowOff>97683</xdr:rowOff>
    </xdr:to>
    <xdr:sp macro="" textlink="">
      <xdr:nvSpPr>
        <xdr:cNvPr id="545" name="WordArt 6"/>
        <xdr:cNvSpPr>
          <a:spLocks noChangeArrowheads="1" noChangeShapeType="1" noTextEdit="1"/>
        </xdr:cNvSpPr>
      </xdr:nvSpPr>
      <xdr:spPr bwMode="auto">
        <a:xfrm>
          <a:off x="87462306" y="26386486"/>
          <a:ext cx="0" cy="31878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63</xdr:col>
      <xdr:colOff>3756</xdr:colOff>
      <xdr:row>56</xdr:row>
      <xdr:rowOff>121947</xdr:rowOff>
    </xdr:from>
    <xdr:to>
      <xdr:col>63</xdr:col>
      <xdr:colOff>3756</xdr:colOff>
      <xdr:row>57</xdr:row>
      <xdr:rowOff>96744</xdr:rowOff>
    </xdr:to>
    <xdr:sp macro="" textlink="">
      <xdr:nvSpPr>
        <xdr:cNvPr id="546" name="WordArt 6"/>
        <xdr:cNvSpPr>
          <a:spLocks noChangeArrowheads="1" noChangeShapeType="1" noTextEdit="1"/>
        </xdr:cNvSpPr>
      </xdr:nvSpPr>
      <xdr:spPr bwMode="auto">
        <a:xfrm>
          <a:off x="927264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56</xdr:row>
      <xdr:rowOff>121947</xdr:rowOff>
    </xdr:from>
    <xdr:to>
      <xdr:col>62</xdr:col>
      <xdr:colOff>1012243</xdr:colOff>
      <xdr:row>57</xdr:row>
      <xdr:rowOff>96744</xdr:rowOff>
    </xdr:to>
    <xdr:sp macro="" textlink="">
      <xdr:nvSpPr>
        <xdr:cNvPr id="547" name="WordArt 6"/>
        <xdr:cNvSpPr>
          <a:spLocks noChangeArrowheads="1" noChangeShapeType="1" noTextEdit="1"/>
        </xdr:cNvSpPr>
      </xdr:nvSpPr>
      <xdr:spPr bwMode="auto">
        <a:xfrm>
          <a:off x="919696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56</xdr:row>
      <xdr:rowOff>121947</xdr:rowOff>
    </xdr:from>
    <xdr:to>
      <xdr:col>62</xdr:col>
      <xdr:colOff>1012243</xdr:colOff>
      <xdr:row>57</xdr:row>
      <xdr:rowOff>96744</xdr:rowOff>
    </xdr:to>
    <xdr:sp macro="" textlink="">
      <xdr:nvSpPr>
        <xdr:cNvPr id="548" name="WordArt 6"/>
        <xdr:cNvSpPr>
          <a:spLocks noChangeArrowheads="1" noChangeShapeType="1" noTextEdit="1"/>
        </xdr:cNvSpPr>
      </xdr:nvSpPr>
      <xdr:spPr bwMode="auto">
        <a:xfrm>
          <a:off x="919696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68</xdr:col>
      <xdr:colOff>3756</xdr:colOff>
      <xdr:row>57</xdr:row>
      <xdr:rowOff>122886</xdr:rowOff>
    </xdr:from>
    <xdr:to>
      <xdr:col>68</xdr:col>
      <xdr:colOff>3756</xdr:colOff>
      <xdr:row>58</xdr:row>
      <xdr:rowOff>97683</xdr:rowOff>
    </xdr:to>
    <xdr:sp macro="" textlink="">
      <xdr:nvSpPr>
        <xdr:cNvPr id="549" name="WordArt 6"/>
        <xdr:cNvSpPr>
          <a:spLocks noChangeArrowheads="1" noChangeShapeType="1" noTextEdit="1"/>
        </xdr:cNvSpPr>
      </xdr:nvSpPr>
      <xdr:spPr bwMode="auto">
        <a:xfrm>
          <a:off x="89005356" y="26386486"/>
          <a:ext cx="0" cy="31878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3756</xdr:colOff>
      <xdr:row>56</xdr:row>
      <xdr:rowOff>121947</xdr:rowOff>
    </xdr:from>
    <xdr:to>
      <xdr:col>34</xdr:col>
      <xdr:colOff>3756</xdr:colOff>
      <xdr:row>57</xdr:row>
      <xdr:rowOff>96744</xdr:rowOff>
    </xdr:to>
    <xdr:sp macro="" textlink="">
      <xdr:nvSpPr>
        <xdr:cNvPr id="550" name="WordArt 6"/>
        <xdr:cNvSpPr>
          <a:spLocks noChangeArrowheads="1" noChangeShapeType="1" noTextEdit="1"/>
        </xdr:cNvSpPr>
      </xdr:nvSpPr>
      <xdr:spPr bwMode="auto">
        <a:xfrm>
          <a:off x="480605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56</xdr:row>
      <xdr:rowOff>121947</xdr:rowOff>
    </xdr:from>
    <xdr:to>
      <xdr:col>33</xdr:col>
      <xdr:colOff>1012243</xdr:colOff>
      <xdr:row>57</xdr:row>
      <xdr:rowOff>96744</xdr:rowOff>
    </xdr:to>
    <xdr:sp macro="" textlink="">
      <xdr:nvSpPr>
        <xdr:cNvPr id="551" name="WordArt 6"/>
        <xdr:cNvSpPr>
          <a:spLocks noChangeArrowheads="1" noChangeShapeType="1" noTextEdit="1"/>
        </xdr:cNvSpPr>
      </xdr:nvSpPr>
      <xdr:spPr bwMode="auto">
        <a:xfrm>
          <a:off x="478244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56</xdr:row>
      <xdr:rowOff>121947</xdr:rowOff>
    </xdr:from>
    <xdr:to>
      <xdr:col>33</xdr:col>
      <xdr:colOff>1012243</xdr:colOff>
      <xdr:row>57</xdr:row>
      <xdr:rowOff>96744</xdr:rowOff>
    </xdr:to>
    <xdr:sp macro="" textlink="">
      <xdr:nvSpPr>
        <xdr:cNvPr id="552" name="WordArt 6"/>
        <xdr:cNvSpPr>
          <a:spLocks noChangeArrowheads="1" noChangeShapeType="1" noTextEdit="1"/>
        </xdr:cNvSpPr>
      </xdr:nvSpPr>
      <xdr:spPr bwMode="auto">
        <a:xfrm>
          <a:off x="478244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26</xdr:col>
      <xdr:colOff>3756</xdr:colOff>
      <xdr:row>57</xdr:row>
      <xdr:rowOff>122886</xdr:rowOff>
    </xdr:from>
    <xdr:to>
      <xdr:col>26</xdr:col>
      <xdr:colOff>3756</xdr:colOff>
      <xdr:row>58</xdr:row>
      <xdr:rowOff>97683</xdr:rowOff>
    </xdr:to>
    <xdr:sp macro="" textlink="">
      <xdr:nvSpPr>
        <xdr:cNvPr id="553" name="WordArt 6"/>
        <xdr:cNvSpPr>
          <a:spLocks noChangeArrowheads="1" noChangeShapeType="1" noTextEdit="1"/>
        </xdr:cNvSpPr>
      </xdr:nvSpPr>
      <xdr:spPr bwMode="auto">
        <a:xfrm>
          <a:off x="37303656" y="26386486"/>
          <a:ext cx="0" cy="31878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35</xdr:col>
      <xdr:colOff>3756</xdr:colOff>
      <xdr:row>56</xdr:row>
      <xdr:rowOff>121947</xdr:rowOff>
    </xdr:from>
    <xdr:to>
      <xdr:col>35</xdr:col>
      <xdr:colOff>3756</xdr:colOff>
      <xdr:row>57</xdr:row>
      <xdr:rowOff>96744</xdr:rowOff>
    </xdr:to>
    <xdr:sp macro="" textlink="">
      <xdr:nvSpPr>
        <xdr:cNvPr id="554" name="WordArt 6"/>
        <xdr:cNvSpPr>
          <a:spLocks noChangeArrowheads="1" noChangeShapeType="1" noTextEdit="1"/>
        </xdr:cNvSpPr>
      </xdr:nvSpPr>
      <xdr:spPr bwMode="auto">
        <a:xfrm>
          <a:off x="493051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555" name="WordArt 6"/>
        <xdr:cNvSpPr>
          <a:spLocks noChangeArrowheads="1" noChangeShapeType="1" noTextEdit="1"/>
        </xdr:cNvSpPr>
      </xdr:nvSpPr>
      <xdr:spPr bwMode="auto">
        <a:xfrm>
          <a:off x="490690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556" name="WordArt 6"/>
        <xdr:cNvSpPr>
          <a:spLocks noChangeArrowheads="1" noChangeShapeType="1" noTextEdit="1"/>
        </xdr:cNvSpPr>
      </xdr:nvSpPr>
      <xdr:spPr bwMode="auto">
        <a:xfrm>
          <a:off x="490690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27</xdr:col>
      <xdr:colOff>3756</xdr:colOff>
      <xdr:row>57</xdr:row>
      <xdr:rowOff>122886</xdr:rowOff>
    </xdr:from>
    <xdr:to>
      <xdr:col>27</xdr:col>
      <xdr:colOff>3756</xdr:colOff>
      <xdr:row>58</xdr:row>
      <xdr:rowOff>97683</xdr:rowOff>
    </xdr:to>
    <xdr:sp macro="" textlink="">
      <xdr:nvSpPr>
        <xdr:cNvPr id="557" name="WordArt 6"/>
        <xdr:cNvSpPr>
          <a:spLocks noChangeArrowheads="1" noChangeShapeType="1" noTextEdit="1"/>
        </xdr:cNvSpPr>
      </xdr:nvSpPr>
      <xdr:spPr bwMode="auto">
        <a:xfrm>
          <a:off x="38954656" y="26386486"/>
          <a:ext cx="0" cy="31878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558" name="WordArt 6"/>
        <xdr:cNvSpPr>
          <a:spLocks noChangeArrowheads="1" noChangeShapeType="1" noTextEdit="1"/>
        </xdr:cNvSpPr>
      </xdr:nvSpPr>
      <xdr:spPr bwMode="auto">
        <a:xfrm>
          <a:off x="490690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559" name="WordArt 6"/>
        <xdr:cNvSpPr>
          <a:spLocks noChangeArrowheads="1" noChangeShapeType="1" noTextEdit="1"/>
        </xdr:cNvSpPr>
      </xdr:nvSpPr>
      <xdr:spPr bwMode="auto">
        <a:xfrm>
          <a:off x="490690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35</xdr:col>
      <xdr:colOff>1012243</xdr:colOff>
      <xdr:row>56</xdr:row>
      <xdr:rowOff>121947</xdr:rowOff>
    </xdr:from>
    <xdr:to>
      <xdr:col>35</xdr:col>
      <xdr:colOff>1012243</xdr:colOff>
      <xdr:row>57</xdr:row>
      <xdr:rowOff>96744</xdr:rowOff>
    </xdr:to>
    <xdr:sp macro="" textlink="">
      <xdr:nvSpPr>
        <xdr:cNvPr id="560" name="WordArt 6"/>
        <xdr:cNvSpPr>
          <a:spLocks noChangeArrowheads="1" noChangeShapeType="1" noTextEdit="1"/>
        </xdr:cNvSpPr>
      </xdr:nvSpPr>
      <xdr:spPr bwMode="auto">
        <a:xfrm>
          <a:off x="503136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35</xdr:col>
      <xdr:colOff>1012243</xdr:colOff>
      <xdr:row>56</xdr:row>
      <xdr:rowOff>121947</xdr:rowOff>
    </xdr:from>
    <xdr:to>
      <xdr:col>35</xdr:col>
      <xdr:colOff>1012243</xdr:colOff>
      <xdr:row>57</xdr:row>
      <xdr:rowOff>96744</xdr:rowOff>
    </xdr:to>
    <xdr:sp macro="" textlink="">
      <xdr:nvSpPr>
        <xdr:cNvPr id="561" name="WordArt 6"/>
        <xdr:cNvSpPr>
          <a:spLocks noChangeArrowheads="1" noChangeShapeType="1" noTextEdit="1"/>
        </xdr:cNvSpPr>
      </xdr:nvSpPr>
      <xdr:spPr bwMode="auto">
        <a:xfrm>
          <a:off x="503136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28</xdr:col>
      <xdr:colOff>1012243</xdr:colOff>
      <xdr:row>56</xdr:row>
      <xdr:rowOff>121947</xdr:rowOff>
    </xdr:from>
    <xdr:to>
      <xdr:col>28</xdr:col>
      <xdr:colOff>1012243</xdr:colOff>
      <xdr:row>57</xdr:row>
      <xdr:rowOff>96744</xdr:rowOff>
    </xdr:to>
    <xdr:sp macro="" textlink="">
      <xdr:nvSpPr>
        <xdr:cNvPr id="562" name="WordArt 6"/>
        <xdr:cNvSpPr>
          <a:spLocks noChangeArrowheads="1" noChangeShapeType="1" noTextEdit="1"/>
        </xdr:cNvSpPr>
      </xdr:nvSpPr>
      <xdr:spPr bwMode="auto">
        <a:xfrm>
          <a:off x="412585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28</xdr:col>
      <xdr:colOff>1012243</xdr:colOff>
      <xdr:row>56</xdr:row>
      <xdr:rowOff>121947</xdr:rowOff>
    </xdr:from>
    <xdr:to>
      <xdr:col>28</xdr:col>
      <xdr:colOff>1012243</xdr:colOff>
      <xdr:row>57</xdr:row>
      <xdr:rowOff>96744</xdr:rowOff>
    </xdr:to>
    <xdr:sp macro="" textlink="">
      <xdr:nvSpPr>
        <xdr:cNvPr id="563" name="WordArt 6"/>
        <xdr:cNvSpPr>
          <a:spLocks noChangeArrowheads="1" noChangeShapeType="1" noTextEdit="1"/>
        </xdr:cNvSpPr>
      </xdr:nvSpPr>
      <xdr:spPr bwMode="auto">
        <a:xfrm>
          <a:off x="412585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37</xdr:col>
      <xdr:colOff>1012243</xdr:colOff>
      <xdr:row>56</xdr:row>
      <xdr:rowOff>121947</xdr:rowOff>
    </xdr:from>
    <xdr:to>
      <xdr:col>37</xdr:col>
      <xdr:colOff>1012243</xdr:colOff>
      <xdr:row>57</xdr:row>
      <xdr:rowOff>96744</xdr:rowOff>
    </xdr:to>
    <xdr:sp macro="" textlink="">
      <xdr:nvSpPr>
        <xdr:cNvPr id="564" name="WordArt 6"/>
        <xdr:cNvSpPr>
          <a:spLocks noChangeArrowheads="1" noChangeShapeType="1" noTextEdit="1"/>
        </xdr:cNvSpPr>
      </xdr:nvSpPr>
      <xdr:spPr bwMode="auto">
        <a:xfrm>
          <a:off x="52802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37</xdr:col>
      <xdr:colOff>1012243</xdr:colOff>
      <xdr:row>56</xdr:row>
      <xdr:rowOff>121947</xdr:rowOff>
    </xdr:from>
    <xdr:to>
      <xdr:col>37</xdr:col>
      <xdr:colOff>1012243</xdr:colOff>
      <xdr:row>57</xdr:row>
      <xdr:rowOff>96744</xdr:rowOff>
    </xdr:to>
    <xdr:sp macro="" textlink="">
      <xdr:nvSpPr>
        <xdr:cNvPr id="565" name="WordArt 6"/>
        <xdr:cNvSpPr>
          <a:spLocks noChangeArrowheads="1" noChangeShapeType="1" noTextEdit="1"/>
        </xdr:cNvSpPr>
      </xdr:nvSpPr>
      <xdr:spPr bwMode="auto">
        <a:xfrm>
          <a:off x="52802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49</xdr:col>
      <xdr:colOff>3756</xdr:colOff>
      <xdr:row>56</xdr:row>
      <xdr:rowOff>121947</xdr:rowOff>
    </xdr:from>
    <xdr:to>
      <xdr:col>49</xdr:col>
      <xdr:colOff>3756</xdr:colOff>
      <xdr:row>57</xdr:row>
      <xdr:rowOff>96744</xdr:rowOff>
    </xdr:to>
    <xdr:sp macro="" textlink="">
      <xdr:nvSpPr>
        <xdr:cNvPr id="566" name="WordArt 6"/>
        <xdr:cNvSpPr>
          <a:spLocks noChangeArrowheads="1" noChangeShapeType="1" noTextEdit="1"/>
        </xdr:cNvSpPr>
      </xdr:nvSpPr>
      <xdr:spPr bwMode="auto">
        <a:xfrm>
          <a:off x="692949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50</xdr:col>
      <xdr:colOff>3756</xdr:colOff>
      <xdr:row>56</xdr:row>
      <xdr:rowOff>121947</xdr:rowOff>
    </xdr:from>
    <xdr:to>
      <xdr:col>50</xdr:col>
      <xdr:colOff>3756</xdr:colOff>
      <xdr:row>57</xdr:row>
      <xdr:rowOff>96744</xdr:rowOff>
    </xdr:to>
    <xdr:sp macro="" textlink="">
      <xdr:nvSpPr>
        <xdr:cNvPr id="567" name="WordArt 6"/>
        <xdr:cNvSpPr>
          <a:spLocks noChangeArrowheads="1" noChangeShapeType="1" noTextEdit="1"/>
        </xdr:cNvSpPr>
      </xdr:nvSpPr>
      <xdr:spPr bwMode="auto">
        <a:xfrm>
          <a:off x="711364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51</xdr:col>
      <xdr:colOff>3756</xdr:colOff>
      <xdr:row>56</xdr:row>
      <xdr:rowOff>121947</xdr:rowOff>
    </xdr:from>
    <xdr:to>
      <xdr:col>51</xdr:col>
      <xdr:colOff>3756</xdr:colOff>
      <xdr:row>57</xdr:row>
      <xdr:rowOff>96744</xdr:rowOff>
    </xdr:to>
    <xdr:sp macro="" textlink="">
      <xdr:nvSpPr>
        <xdr:cNvPr id="568" name="WordArt 6"/>
        <xdr:cNvSpPr>
          <a:spLocks noChangeArrowheads="1" noChangeShapeType="1" noTextEdit="1"/>
        </xdr:cNvSpPr>
      </xdr:nvSpPr>
      <xdr:spPr bwMode="auto">
        <a:xfrm>
          <a:off x="727620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52</xdr:col>
      <xdr:colOff>3756</xdr:colOff>
      <xdr:row>56</xdr:row>
      <xdr:rowOff>121947</xdr:rowOff>
    </xdr:from>
    <xdr:to>
      <xdr:col>52</xdr:col>
      <xdr:colOff>3756</xdr:colOff>
      <xdr:row>57</xdr:row>
      <xdr:rowOff>96744</xdr:rowOff>
    </xdr:to>
    <xdr:sp macro="" textlink="">
      <xdr:nvSpPr>
        <xdr:cNvPr id="569" name="WordArt 6"/>
        <xdr:cNvSpPr>
          <a:spLocks noChangeArrowheads="1" noChangeShapeType="1" noTextEdit="1"/>
        </xdr:cNvSpPr>
      </xdr:nvSpPr>
      <xdr:spPr bwMode="auto">
        <a:xfrm>
          <a:off x="743876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53</xdr:col>
      <xdr:colOff>3756</xdr:colOff>
      <xdr:row>56</xdr:row>
      <xdr:rowOff>121947</xdr:rowOff>
    </xdr:from>
    <xdr:to>
      <xdr:col>53</xdr:col>
      <xdr:colOff>3756</xdr:colOff>
      <xdr:row>57</xdr:row>
      <xdr:rowOff>96744</xdr:rowOff>
    </xdr:to>
    <xdr:sp macro="" textlink="">
      <xdr:nvSpPr>
        <xdr:cNvPr id="570" name="WordArt 6"/>
        <xdr:cNvSpPr>
          <a:spLocks noChangeArrowheads="1" noChangeShapeType="1" noTextEdit="1"/>
        </xdr:cNvSpPr>
      </xdr:nvSpPr>
      <xdr:spPr bwMode="auto">
        <a:xfrm>
          <a:off x="758354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54</xdr:col>
      <xdr:colOff>3756</xdr:colOff>
      <xdr:row>56</xdr:row>
      <xdr:rowOff>121947</xdr:rowOff>
    </xdr:from>
    <xdr:to>
      <xdr:col>54</xdr:col>
      <xdr:colOff>3756</xdr:colOff>
      <xdr:row>57</xdr:row>
      <xdr:rowOff>96744</xdr:rowOff>
    </xdr:to>
    <xdr:sp macro="" textlink="">
      <xdr:nvSpPr>
        <xdr:cNvPr id="571" name="WordArt 6"/>
        <xdr:cNvSpPr>
          <a:spLocks noChangeArrowheads="1" noChangeShapeType="1" noTextEdit="1"/>
        </xdr:cNvSpPr>
      </xdr:nvSpPr>
      <xdr:spPr bwMode="auto">
        <a:xfrm>
          <a:off x="772324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3756</xdr:colOff>
      <xdr:row>56</xdr:row>
      <xdr:rowOff>121947</xdr:rowOff>
    </xdr:from>
    <xdr:to>
      <xdr:col>55</xdr:col>
      <xdr:colOff>3756</xdr:colOff>
      <xdr:row>57</xdr:row>
      <xdr:rowOff>96744</xdr:rowOff>
    </xdr:to>
    <xdr:sp macro="" textlink="">
      <xdr:nvSpPr>
        <xdr:cNvPr id="572" name="WordArt 6"/>
        <xdr:cNvSpPr>
          <a:spLocks noChangeArrowheads="1" noChangeShapeType="1" noTextEdit="1"/>
        </xdr:cNvSpPr>
      </xdr:nvSpPr>
      <xdr:spPr bwMode="auto">
        <a:xfrm>
          <a:off x="786548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56</xdr:col>
      <xdr:colOff>3756</xdr:colOff>
      <xdr:row>56</xdr:row>
      <xdr:rowOff>121947</xdr:rowOff>
    </xdr:from>
    <xdr:to>
      <xdr:col>56</xdr:col>
      <xdr:colOff>3756</xdr:colOff>
      <xdr:row>57</xdr:row>
      <xdr:rowOff>96744</xdr:rowOff>
    </xdr:to>
    <xdr:sp macro="" textlink="">
      <xdr:nvSpPr>
        <xdr:cNvPr id="573" name="WordArt 6"/>
        <xdr:cNvSpPr>
          <a:spLocks noChangeArrowheads="1" noChangeShapeType="1" noTextEdit="1"/>
        </xdr:cNvSpPr>
      </xdr:nvSpPr>
      <xdr:spPr bwMode="auto">
        <a:xfrm>
          <a:off x="803058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57</xdr:col>
      <xdr:colOff>3756</xdr:colOff>
      <xdr:row>56</xdr:row>
      <xdr:rowOff>121947</xdr:rowOff>
    </xdr:from>
    <xdr:to>
      <xdr:col>57</xdr:col>
      <xdr:colOff>3756</xdr:colOff>
      <xdr:row>57</xdr:row>
      <xdr:rowOff>96744</xdr:rowOff>
    </xdr:to>
    <xdr:sp macro="" textlink="">
      <xdr:nvSpPr>
        <xdr:cNvPr id="574" name="WordArt 6"/>
        <xdr:cNvSpPr>
          <a:spLocks noChangeArrowheads="1" noChangeShapeType="1" noTextEdit="1"/>
        </xdr:cNvSpPr>
      </xdr:nvSpPr>
      <xdr:spPr bwMode="auto">
        <a:xfrm>
          <a:off x="816774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58</xdr:col>
      <xdr:colOff>3756</xdr:colOff>
      <xdr:row>56</xdr:row>
      <xdr:rowOff>121947</xdr:rowOff>
    </xdr:from>
    <xdr:to>
      <xdr:col>58</xdr:col>
      <xdr:colOff>3756</xdr:colOff>
      <xdr:row>57</xdr:row>
      <xdr:rowOff>96744</xdr:rowOff>
    </xdr:to>
    <xdr:sp macro="" textlink="">
      <xdr:nvSpPr>
        <xdr:cNvPr id="575" name="WordArt 6"/>
        <xdr:cNvSpPr>
          <a:spLocks noChangeArrowheads="1" noChangeShapeType="1" noTextEdit="1"/>
        </xdr:cNvSpPr>
      </xdr:nvSpPr>
      <xdr:spPr bwMode="auto">
        <a:xfrm>
          <a:off x="835951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59</xdr:col>
      <xdr:colOff>3756</xdr:colOff>
      <xdr:row>56</xdr:row>
      <xdr:rowOff>121947</xdr:rowOff>
    </xdr:from>
    <xdr:to>
      <xdr:col>59</xdr:col>
      <xdr:colOff>3756</xdr:colOff>
      <xdr:row>57</xdr:row>
      <xdr:rowOff>96744</xdr:rowOff>
    </xdr:to>
    <xdr:sp macro="" textlink="">
      <xdr:nvSpPr>
        <xdr:cNvPr id="576" name="WordArt 6"/>
        <xdr:cNvSpPr>
          <a:spLocks noChangeArrowheads="1" noChangeShapeType="1" noTextEdit="1"/>
        </xdr:cNvSpPr>
      </xdr:nvSpPr>
      <xdr:spPr bwMode="auto">
        <a:xfrm>
          <a:off x="857160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3756</xdr:colOff>
      <xdr:row>56</xdr:row>
      <xdr:rowOff>121947</xdr:rowOff>
    </xdr:from>
    <xdr:to>
      <xdr:col>60</xdr:col>
      <xdr:colOff>3756</xdr:colOff>
      <xdr:row>57</xdr:row>
      <xdr:rowOff>96744</xdr:rowOff>
    </xdr:to>
    <xdr:sp macro="" textlink="">
      <xdr:nvSpPr>
        <xdr:cNvPr id="577" name="WordArt 6"/>
        <xdr:cNvSpPr>
          <a:spLocks noChangeArrowheads="1" noChangeShapeType="1" noTextEdit="1"/>
        </xdr:cNvSpPr>
      </xdr:nvSpPr>
      <xdr:spPr bwMode="auto">
        <a:xfrm>
          <a:off x="875702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3756</xdr:colOff>
      <xdr:row>56</xdr:row>
      <xdr:rowOff>121947</xdr:rowOff>
    </xdr:from>
    <xdr:to>
      <xdr:col>61</xdr:col>
      <xdr:colOff>3756</xdr:colOff>
      <xdr:row>57</xdr:row>
      <xdr:rowOff>96744</xdr:rowOff>
    </xdr:to>
    <xdr:sp macro="" textlink="">
      <xdr:nvSpPr>
        <xdr:cNvPr id="578" name="WordArt 6"/>
        <xdr:cNvSpPr>
          <a:spLocks noChangeArrowheads="1" noChangeShapeType="1" noTextEdit="1"/>
        </xdr:cNvSpPr>
      </xdr:nvSpPr>
      <xdr:spPr bwMode="auto">
        <a:xfrm>
          <a:off x="890053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3756</xdr:colOff>
      <xdr:row>56</xdr:row>
      <xdr:rowOff>121947</xdr:rowOff>
    </xdr:from>
    <xdr:to>
      <xdr:col>62</xdr:col>
      <xdr:colOff>3756</xdr:colOff>
      <xdr:row>57</xdr:row>
      <xdr:rowOff>96744</xdr:rowOff>
    </xdr:to>
    <xdr:sp macro="" textlink="">
      <xdr:nvSpPr>
        <xdr:cNvPr id="579" name="WordArt 6"/>
        <xdr:cNvSpPr>
          <a:spLocks noChangeArrowheads="1" noChangeShapeType="1" noTextEdit="1"/>
        </xdr:cNvSpPr>
      </xdr:nvSpPr>
      <xdr:spPr bwMode="auto">
        <a:xfrm>
          <a:off x="909611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63</xdr:col>
      <xdr:colOff>3756</xdr:colOff>
      <xdr:row>56</xdr:row>
      <xdr:rowOff>121947</xdr:rowOff>
    </xdr:from>
    <xdr:to>
      <xdr:col>63</xdr:col>
      <xdr:colOff>3756</xdr:colOff>
      <xdr:row>57</xdr:row>
      <xdr:rowOff>96744</xdr:rowOff>
    </xdr:to>
    <xdr:sp macro="" textlink="">
      <xdr:nvSpPr>
        <xdr:cNvPr id="580" name="WordArt 6"/>
        <xdr:cNvSpPr>
          <a:spLocks noChangeArrowheads="1" noChangeShapeType="1" noTextEdit="1"/>
        </xdr:cNvSpPr>
      </xdr:nvSpPr>
      <xdr:spPr bwMode="auto">
        <a:xfrm>
          <a:off x="927264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64</xdr:col>
      <xdr:colOff>3756</xdr:colOff>
      <xdr:row>56</xdr:row>
      <xdr:rowOff>121947</xdr:rowOff>
    </xdr:from>
    <xdr:to>
      <xdr:col>64</xdr:col>
      <xdr:colOff>3756</xdr:colOff>
      <xdr:row>57</xdr:row>
      <xdr:rowOff>96744</xdr:rowOff>
    </xdr:to>
    <xdr:sp macro="" textlink="">
      <xdr:nvSpPr>
        <xdr:cNvPr id="581" name="WordArt 6"/>
        <xdr:cNvSpPr>
          <a:spLocks noChangeArrowheads="1" noChangeShapeType="1" noTextEdit="1"/>
        </xdr:cNvSpPr>
      </xdr:nvSpPr>
      <xdr:spPr bwMode="auto">
        <a:xfrm>
          <a:off x="943266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65</xdr:col>
      <xdr:colOff>3756</xdr:colOff>
      <xdr:row>56</xdr:row>
      <xdr:rowOff>121947</xdr:rowOff>
    </xdr:from>
    <xdr:to>
      <xdr:col>65</xdr:col>
      <xdr:colOff>3756</xdr:colOff>
      <xdr:row>57</xdr:row>
      <xdr:rowOff>96744</xdr:rowOff>
    </xdr:to>
    <xdr:sp macro="" textlink="">
      <xdr:nvSpPr>
        <xdr:cNvPr id="582" name="WordArt 6"/>
        <xdr:cNvSpPr>
          <a:spLocks noChangeArrowheads="1" noChangeShapeType="1" noTextEdit="1"/>
        </xdr:cNvSpPr>
      </xdr:nvSpPr>
      <xdr:spPr bwMode="auto">
        <a:xfrm>
          <a:off x="959141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66</xdr:col>
      <xdr:colOff>3756</xdr:colOff>
      <xdr:row>56</xdr:row>
      <xdr:rowOff>121947</xdr:rowOff>
    </xdr:from>
    <xdr:to>
      <xdr:col>66</xdr:col>
      <xdr:colOff>3756</xdr:colOff>
      <xdr:row>57</xdr:row>
      <xdr:rowOff>96744</xdr:rowOff>
    </xdr:to>
    <xdr:sp macro="" textlink="">
      <xdr:nvSpPr>
        <xdr:cNvPr id="583" name="WordArt 6"/>
        <xdr:cNvSpPr>
          <a:spLocks noChangeArrowheads="1" noChangeShapeType="1" noTextEdit="1"/>
        </xdr:cNvSpPr>
      </xdr:nvSpPr>
      <xdr:spPr bwMode="auto">
        <a:xfrm>
          <a:off x="978064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67</xdr:col>
      <xdr:colOff>3756</xdr:colOff>
      <xdr:row>56</xdr:row>
      <xdr:rowOff>121947</xdr:rowOff>
    </xdr:from>
    <xdr:to>
      <xdr:col>67</xdr:col>
      <xdr:colOff>3756</xdr:colOff>
      <xdr:row>57</xdr:row>
      <xdr:rowOff>96744</xdr:rowOff>
    </xdr:to>
    <xdr:sp macro="" textlink="">
      <xdr:nvSpPr>
        <xdr:cNvPr id="584" name="WordArt 6"/>
        <xdr:cNvSpPr>
          <a:spLocks noChangeArrowheads="1" noChangeShapeType="1" noTextEdit="1"/>
        </xdr:cNvSpPr>
      </xdr:nvSpPr>
      <xdr:spPr bwMode="auto">
        <a:xfrm>
          <a:off x="998257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68</xdr:col>
      <xdr:colOff>3756</xdr:colOff>
      <xdr:row>56</xdr:row>
      <xdr:rowOff>121947</xdr:rowOff>
    </xdr:from>
    <xdr:to>
      <xdr:col>68</xdr:col>
      <xdr:colOff>3756</xdr:colOff>
      <xdr:row>57</xdr:row>
      <xdr:rowOff>96744</xdr:rowOff>
    </xdr:to>
    <xdr:sp macro="" textlink="">
      <xdr:nvSpPr>
        <xdr:cNvPr id="585" name="WordArt 6"/>
        <xdr:cNvSpPr>
          <a:spLocks noChangeArrowheads="1" noChangeShapeType="1" noTextEdit="1"/>
        </xdr:cNvSpPr>
      </xdr:nvSpPr>
      <xdr:spPr bwMode="auto">
        <a:xfrm>
          <a:off x="1015275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3756</xdr:colOff>
      <xdr:row>56</xdr:row>
      <xdr:rowOff>121947</xdr:rowOff>
    </xdr:from>
    <xdr:to>
      <xdr:col>69</xdr:col>
      <xdr:colOff>3756</xdr:colOff>
      <xdr:row>57</xdr:row>
      <xdr:rowOff>96744</xdr:rowOff>
    </xdr:to>
    <xdr:sp macro="" textlink="">
      <xdr:nvSpPr>
        <xdr:cNvPr id="586" name="WordArt 6"/>
        <xdr:cNvSpPr>
          <a:spLocks noChangeArrowheads="1" noChangeShapeType="1" noTextEdit="1"/>
        </xdr:cNvSpPr>
      </xdr:nvSpPr>
      <xdr:spPr bwMode="auto">
        <a:xfrm>
          <a:off x="1029245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70</xdr:col>
      <xdr:colOff>3756</xdr:colOff>
      <xdr:row>56</xdr:row>
      <xdr:rowOff>121947</xdr:rowOff>
    </xdr:from>
    <xdr:to>
      <xdr:col>70</xdr:col>
      <xdr:colOff>3756</xdr:colOff>
      <xdr:row>57</xdr:row>
      <xdr:rowOff>96744</xdr:rowOff>
    </xdr:to>
    <xdr:sp macro="" textlink="">
      <xdr:nvSpPr>
        <xdr:cNvPr id="587" name="WordArt 6"/>
        <xdr:cNvSpPr>
          <a:spLocks noChangeArrowheads="1" noChangeShapeType="1" noTextEdit="1"/>
        </xdr:cNvSpPr>
      </xdr:nvSpPr>
      <xdr:spPr bwMode="auto">
        <a:xfrm>
          <a:off x="1043469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71</xdr:col>
      <xdr:colOff>3756</xdr:colOff>
      <xdr:row>56</xdr:row>
      <xdr:rowOff>121947</xdr:rowOff>
    </xdr:from>
    <xdr:to>
      <xdr:col>71</xdr:col>
      <xdr:colOff>3756</xdr:colOff>
      <xdr:row>57</xdr:row>
      <xdr:rowOff>96744</xdr:rowOff>
    </xdr:to>
    <xdr:sp macro="" textlink="">
      <xdr:nvSpPr>
        <xdr:cNvPr id="588" name="WordArt 6"/>
        <xdr:cNvSpPr>
          <a:spLocks noChangeArrowheads="1" noChangeShapeType="1" noTextEdit="1"/>
        </xdr:cNvSpPr>
      </xdr:nvSpPr>
      <xdr:spPr bwMode="auto">
        <a:xfrm>
          <a:off x="1060487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72</xdr:col>
      <xdr:colOff>3756</xdr:colOff>
      <xdr:row>56</xdr:row>
      <xdr:rowOff>121947</xdr:rowOff>
    </xdr:from>
    <xdr:to>
      <xdr:col>72</xdr:col>
      <xdr:colOff>3756</xdr:colOff>
      <xdr:row>57</xdr:row>
      <xdr:rowOff>96744</xdr:rowOff>
    </xdr:to>
    <xdr:sp macro="" textlink="">
      <xdr:nvSpPr>
        <xdr:cNvPr id="589" name="WordArt 6"/>
        <xdr:cNvSpPr>
          <a:spLocks noChangeArrowheads="1" noChangeShapeType="1" noTextEdit="1"/>
        </xdr:cNvSpPr>
      </xdr:nvSpPr>
      <xdr:spPr bwMode="auto">
        <a:xfrm>
          <a:off x="1077886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73</xdr:col>
      <xdr:colOff>3756</xdr:colOff>
      <xdr:row>56</xdr:row>
      <xdr:rowOff>121947</xdr:rowOff>
    </xdr:from>
    <xdr:to>
      <xdr:col>73</xdr:col>
      <xdr:colOff>3756</xdr:colOff>
      <xdr:row>57</xdr:row>
      <xdr:rowOff>96744</xdr:rowOff>
    </xdr:to>
    <xdr:sp macro="" textlink="">
      <xdr:nvSpPr>
        <xdr:cNvPr id="590" name="WordArt 6"/>
        <xdr:cNvSpPr>
          <a:spLocks noChangeArrowheads="1" noChangeShapeType="1" noTextEdit="1"/>
        </xdr:cNvSpPr>
      </xdr:nvSpPr>
      <xdr:spPr bwMode="auto">
        <a:xfrm>
          <a:off x="1091602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66</xdr:col>
      <xdr:colOff>3756</xdr:colOff>
      <xdr:row>56</xdr:row>
      <xdr:rowOff>121947</xdr:rowOff>
    </xdr:from>
    <xdr:to>
      <xdr:col>66</xdr:col>
      <xdr:colOff>3756</xdr:colOff>
      <xdr:row>57</xdr:row>
      <xdr:rowOff>96744</xdr:rowOff>
    </xdr:to>
    <xdr:sp macro="" textlink="">
      <xdr:nvSpPr>
        <xdr:cNvPr id="591" name="WordArt 6"/>
        <xdr:cNvSpPr>
          <a:spLocks noChangeArrowheads="1" noChangeShapeType="1" noTextEdit="1"/>
        </xdr:cNvSpPr>
      </xdr:nvSpPr>
      <xdr:spPr bwMode="auto">
        <a:xfrm>
          <a:off x="978064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3756</xdr:colOff>
      <xdr:row>56</xdr:row>
      <xdr:rowOff>121947</xdr:rowOff>
    </xdr:from>
    <xdr:to>
      <xdr:col>75</xdr:col>
      <xdr:colOff>3756</xdr:colOff>
      <xdr:row>57</xdr:row>
      <xdr:rowOff>96744</xdr:rowOff>
    </xdr:to>
    <xdr:sp macro="" textlink="">
      <xdr:nvSpPr>
        <xdr:cNvPr id="592" name="WordArt 6"/>
        <xdr:cNvSpPr>
          <a:spLocks noChangeArrowheads="1" noChangeShapeType="1" noTextEdit="1"/>
        </xdr:cNvSpPr>
      </xdr:nvSpPr>
      <xdr:spPr bwMode="auto">
        <a:xfrm>
          <a:off x="1125257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56</xdr:row>
      <xdr:rowOff>121947</xdr:rowOff>
    </xdr:from>
    <xdr:to>
      <xdr:col>76</xdr:col>
      <xdr:colOff>3756</xdr:colOff>
      <xdr:row>57</xdr:row>
      <xdr:rowOff>96744</xdr:rowOff>
    </xdr:to>
    <xdr:sp macro="" textlink="">
      <xdr:nvSpPr>
        <xdr:cNvPr id="593" name="WordArt 6"/>
        <xdr:cNvSpPr>
          <a:spLocks noChangeArrowheads="1" noChangeShapeType="1" noTextEdit="1"/>
        </xdr:cNvSpPr>
      </xdr:nvSpPr>
      <xdr:spPr bwMode="auto">
        <a:xfrm>
          <a:off x="1139100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3756</xdr:colOff>
      <xdr:row>56</xdr:row>
      <xdr:rowOff>121947</xdr:rowOff>
    </xdr:from>
    <xdr:to>
      <xdr:col>47</xdr:col>
      <xdr:colOff>3756</xdr:colOff>
      <xdr:row>57</xdr:row>
      <xdr:rowOff>96744</xdr:rowOff>
    </xdr:to>
    <xdr:sp macro="" textlink="">
      <xdr:nvSpPr>
        <xdr:cNvPr id="594" name="WordArt 6"/>
        <xdr:cNvSpPr>
          <a:spLocks noChangeArrowheads="1" noChangeShapeType="1" noTextEdit="1"/>
        </xdr:cNvSpPr>
      </xdr:nvSpPr>
      <xdr:spPr bwMode="auto">
        <a:xfrm>
          <a:off x="658913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46</xdr:col>
      <xdr:colOff>1012243</xdr:colOff>
      <xdr:row>56</xdr:row>
      <xdr:rowOff>121947</xdr:rowOff>
    </xdr:from>
    <xdr:to>
      <xdr:col>46</xdr:col>
      <xdr:colOff>1012243</xdr:colOff>
      <xdr:row>57</xdr:row>
      <xdr:rowOff>96744</xdr:rowOff>
    </xdr:to>
    <xdr:sp macro="" textlink="">
      <xdr:nvSpPr>
        <xdr:cNvPr id="595" name="WordArt 6"/>
        <xdr:cNvSpPr>
          <a:spLocks noChangeArrowheads="1" noChangeShapeType="1" noTextEdit="1"/>
        </xdr:cNvSpPr>
      </xdr:nvSpPr>
      <xdr:spPr bwMode="auto">
        <a:xfrm>
          <a:off x="652361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46</xdr:col>
      <xdr:colOff>1012243</xdr:colOff>
      <xdr:row>56</xdr:row>
      <xdr:rowOff>121947</xdr:rowOff>
    </xdr:from>
    <xdr:to>
      <xdr:col>46</xdr:col>
      <xdr:colOff>1012243</xdr:colOff>
      <xdr:row>57</xdr:row>
      <xdr:rowOff>96744</xdr:rowOff>
    </xdr:to>
    <xdr:sp macro="" textlink="">
      <xdr:nvSpPr>
        <xdr:cNvPr id="596" name="WordArt 6"/>
        <xdr:cNvSpPr>
          <a:spLocks noChangeArrowheads="1" noChangeShapeType="1" noTextEdit="1"/>
        </xdr:cNvSpPr>
      </xdr:nvSpPr>
      <xdr:spPr bwMode="auto">
        <a:xfrm>
          <a:off x="652361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48</xdr:col>
      <xdr:colOff>3756</xdr:colOff>
      <xdr:row>56</xdr:row>
      <xdr:rowOff>121947</xdr:rowOff>
    </xdr:from>
    <xdr:to>
      <xdr:col>48</xdr:col>
      <xdr:colOff>3756</xdr:colOff>
      <xdr:row>57</xdr:row>
      <xdr:rowOff>96744</xdr:rowOff>
    </xdr:to>
    <xdr:sp macro="" textlink="">
      <xdr:nvSpPr>
        <xdr:cNvPr id="597" name="WordArt 6"/>
        <xdr:cNvSpPr>
          <a:spLocks noChangeArrowheads="1" noChangeShapeType="1" noTextEdit="1"/>
        </xdr:cNvSpPr>
      </xdr:nvSpPr>
      <xdr:spPr bwMode="auto">
        <a:xfrm>
          <a:off x="675931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56</xdr:row>
      <xdr:rowOff>121947</xdr:rowOff>
    </xdr:from>
    <xdr:to>
      <xdr:col>47</xdr:col>
      <xdr:colOff>1012243</xdr:colOff>
      <xdr:row>57</xdr:row>
      <xdr:rowOff>96744</xdr:rowOff>
    </xdr:to>
    <xdr:sp macro="" textlink="">
      <xdr:nvSpPr>
        <xdr:cNvPr id="598" name="WordArt 6"/>
        <xdr:cNvSpPr>
          <a:spLocks noChangeArrowheads="1" noChangeShapeType="1" noTextEdit="1"/>
        </xdr:cNvSpPr>
      </xdr:nvSpPr>
      <xdr:spPr bwMode="auto">
        <a:xfrm>
          <a:off x="66899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56</xdr:row>
      <xdr:rowOff>121947</xdr:rowOff>
    </xdr:from>
    <xdr:to>
      <xdr:col>47</xdr:col>
      <xdr:colOff>1012243</xdr:colOff>
      <xdr:row>57</xdr:row>
      <xdr:rowOff>96744</xdr:rowOff>
    </xdr:to>
    <xdr:sp macro="" textlink="">
      <xdr:nvSpPr>
        <xdr:cNvPr id="599" name="WordArt 6"/>
        <xdr:cNvSpPr>
          <a:spLocks noChangeArrowheads="1" noChangeShapeType="1" noTextEdit="1"/>
        </xdr:cNvSpPr>
      </xdr:nvSpPr>
      <xdr:spPr bwMode="auto">
        <a:xfrm>
          <a:off x="66899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56</xdr:row>
      <xdr:rowOff>121947</xdr:rowOff>
    </xdr:from>
    <xdr:to>
      <xdr:col>47</xdr:col>
      <xdr:colOff>1012243</xdr:colOff>
      <xdr:row>57</xdr:row>
      <xdr:rowOff>96744</xdr:rowOff>
    </xdr:to>
    <xdr:sp macro="" textlink="">
      <xdr:nvSpPr>
        <xdr:cNvPr id="600" name="WordArt 6"/>
        <xdr:cNvSpPr>
          <a:spLocks noChangeArrowheads="1" noChangeShapeType="1" noTextEdit="1"/>
        </xdr:cNvSpPr>
      </xdr:nvSpPr>
      <xdr:spPr bwMode="auto">
        <a:xfrm>
          <a:off x="66899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56</xdr:row>
      <xdr:rowOff>121947</xdr:rowOff>
    </xdr:from>
    <xdr:to>
      <xdr:col>47</xdr:col>
      <xdr:colOff>1012243</xdr:colOff>
      <xdr:row>57</xdr:row>
      <xdr:rowOff>96744</xdr:rowOff>
    </xdr:to>
    <xdr:sp macro="" textlink="">
      <xdr:nvSpPr>
        <xdr:cNvPr id="601" name="WordArt 6"/>
        <xdr:cNvSpPr>
          <a:spLocks noChangeArrowheads="1" noChangeShapeType="1" noTextEdit="1"/>
        </xdr:cNvSpPr>
      </xdr:nvSpPr>
      <xdr:spPr bwMode="auto">
        <a:xfrm>
          <a:off x="66899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48</xdr:col>
      <xdr:colOff>1012243</xdr:colOff>
      <xdr:row>56</xdr:row>
      <xdr:rowOff>121947</xdr:rowOff>
    </xdr:from>
    <xdr:to>
      <xdr:col>48</xdr:col>
      <xdr:colOff>1012243</xdr:colOff>
      <xdr:row>57</xdr:row>
      <xdr:rowOff>96744</xdr:rowOff>
    </xdr:to>
    <xdr:sp macro="" textlink="">
      <xdr:nvSpPr>
        <xdr:cNvPr id="602" name="WordArt 6"/>
        <xdr:cNvSpPr>
          <a:spLocks noChangeArrowheads="1" noChangeShapeType="1" noTextEdit="1"/>
        </xdr:cNvSpPr>
      </xdr:nvSpPr>
      <xdr:spPr bwMode="auto">
        <a:xfrm>
          <a:off x="686016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48</xdr:col>
      <xdr:colOff>1012243</xdr:colOff>
      <xdr:row>56</xdr:row>
      <xdr:rowOff>121947</xdr:rowOff>
    </xdr:from>
    <xdr:to>
      <xdr:col>48</xdr:col>
      <xdr:colOff>1012243</xdr:colOff>
      <xdr:row>57</xdr:row>
      <xdr:rowOff>96744</xdr:rowOff>
    </xdr:to>
    <xdr:sp macro="" textlink="">
      <xdr:nvSpPr>
        <xdr:cNvPr id="603" name="WordArt 6"/>
        <xdr:cNvSpPr>
          <a:spLocks noChangeArrowheads="1" noChangeShapeType="1" noTextEdit="1"/>
        </xdr:cNvSpPr>
      </xdr:nvSpPr>
      <xdr:spPr bwMode="auto">
        <a:xfrm>
          <a:off x="686016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41</xdr:col>
      <xdr:colOff>1234493</xdr:colOff>
      <xdr:row>56</xdr:row>
      <xdr:rowOff>106072</xdr:rowOff>
    </xdr:from>
    <xdr:to>
      <xdr:col>41</xdr:col>
      <xdr:colOff>1234493</xdr:colOff>
      <xdr:row>57</xdr:row>
      <xdr:rowOff>80869</xdr:rowOff>
    </xdr:to>
    <xdr:sp macro="" textlink="">
      <xdr:nvSpPr>
        <xdr:cNvPr id="604" name="WordArt 6"/>
        <xdr:cNvSpPr>
          <a:spLocks noChangeArrowheads="1" noChangeShapeType="1" noTextEdit="1"/>
        </xdr:cNvSpPr>
      </xdr:nvSpPr>
      <xdr:spPr bwMode="auto">
        <a:xfrm>
          <a:off x="58168593" y="26052172"/>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41</xdr:col>
      <xdr:colOff>1012243</xdr:colOff>
      <xdr:row>56</xdr:row>
      <xdr:rowOff>121947</xdr:rowOff>
    </xdr:from>
    <xdr:to>
      <xdr:col>41</xdr:col>
      <xdr:colOff>1012243</xdr:colOff>
      <xdr:row>57</xdr:row>
      <xdr:rowOff>96744</xdr:rowOff>
    </xdr:to>
    <xdr:sp macro="" textlink="">
      <xdr:nvSpPr>
        <xdr:cNvPr id="605" name="WordArt 6"/>
        <xdr:cNvSpPr>
          <a:spLocks noChangeArrowheads="1" noChangeShapeType="1" noTextEdit="1"/>
        </xdr:cNvSpPr>
      </xdr:nvSpPr>
      <xdr:spPr bwMode="auto">
        <a:xfrm>
          <a:off x="579463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50</xdr:col>
      <xdr:colOff>1012243</xdr:colOff>
      <xdr:row>56</xdr:row>
      <xdr:rowOff>121947</xdr:rowOff>
    </xdr:from>
    <xdr:to>
      <xdr:col>50</xdr:col>
      <xdr:colOff>1012243</xdr:colOff>
      <xdr:row>57</xdr:row>
      <xdr:rowOff>96744</xdr:rowOff>
    </xdr:to>
    <xdr:sp macro="" textlink="">
      <xdr:nvSpPr>
        <xdr:cNvPr id="606" name="WordArt 6"/>
        <xdr:cNvSpPr>
          <a:spLocks noChangeArrowheads="1" noChangeShapeType="1" noTextEdit="1"/>
        </xdr:cNvSpPr>
      </xdr:nvSpPr>
      <xdr:spPr bwMode="auto">
        <a:xfrm>
          <a:off x="721449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50</xdr:col>
      <xdr:colOff>1012243</xdr:colOff>
      <xdr:row>56</xdr:row>
      <xdr:rowOff>121947</xdr:rowOff>
    </xdr:from>
    <xdr:to>
      <xdr:col>50</xdr:col>
      <xdr:colOff>1012243</xdr:colOff>
      <xdr:row>57</xdr:row>
      <xdr:rowOff>96744</xdr:rowOff>
    </xdr:to>
    <xdr:sp macro="" textlink="">
      <xdr:nvSpPr>
        <xdr:cNvPr id="607" name="WordArt 6"/>
        <xdr:cNvSpPr>
          <a:spLocks noChangeArrowheads="1" noChangeShapeType="1" noTextEdit="1"/>
        </xdr:cNvSpPr>
      </xdr:nvSpPr>
      <xdr:spPr bwMode="auto">
        <a:xfrm>
          <a:off x="721449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3756</xdr:colOff>
      <xdr:row>56</xdr:row>
      <xdr:rowOff>121947</xdr:rowOff>
    </xdr:from>
    <xdr:to>
      <xdr:col>61</xdr:col>
      <xdr:colOff>3756</xdr:colOff>
      <xdr:row>57</xdr:row>
      <xdr:rowOff>96744</xdr:rowOff>
    </xdr:to>
    <xdr:sp macro="" textlink="">
      <xdr:nvSpPr>
        <xdr:cNvPr id="608" name="WordArt 6"/>
        <xdr:cNvSpPr>
          <a:spLocks noChangeArrowheads="1" noChangeShapeType="1" noTextEdit="1"/>
        </xdr:cNvSpPr>
      </xdr:nvSpPr>
      <xdr:spPr bwMode="auto">
        <a:xfrm>
          <a:off x="890053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1012243</xdr:colOff>
      <xdr:row>56</xdr:row>
      <xdr:rowOff>121947</xdr:rowOff>
    </xdr:from>
    <xdr:to>
      <xdr:col>60</xdr:col>
      <xdr:colOff>1012243</xdr:colOff>
      <xdr:row>57</xdr:row>
      <xdr:rowOff>96744</xdr:rowOff>
    </xdr:to>
    <xdr:sp macro="" textlink="">
      <xdr:nvSpPr>
        <xdr:cNvPr id="609" name="WordArt 6"/>
        <xdr:cNvSpPr>
          <a:spLocks noChangeArrowheads="1" noChangeShapeType="1" noTextEdit="1"/>
        </xdr:cNvSpPr>
      </xdr:nvSpPr>
      <xdr:spPr bwMode="auto">
        <a:xfrm>
          <a:off x="885787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1012243</xdr:colOff>
      <xdr:row>56</xdr:row>
      <xdr:rowOff>121947</xdr:rowOff>
    </xdr:from>
    <xdr:to>
      <xdr:col>60</xdr:col>
      <xdr:colOff>1012243</xdr:colOff>
      <xdr:row>57</xdr:row>
      <xdr:rowOff>96744</xdr:rowOff>
    </xdr:to>
    <xdr:sp macro="" textlink="">
      <xdr:nvSpPr>
        <xdr:cNvPr id="610" name="WordArt 6"/>
        <xdr:cNvSpPr>
          <a:spLocks noChangeArrowheads="1" noChangeShapeType="1" noTextEdit="1"/>
        </xdr:cNvSpPr>
      </xdr:nvSpPr>
      <xdr:spPr bwMode="auto">
        <a:xfrm>
          <a:off x="885787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3756</xdr:colOff>
      <xdr:row>56</xdr:row>
      <xdr:rowOff>121947</xdr:rowOff>
    </xdr:from>
    <xdr:to>
      <xdr:col>62</xdr:col>
      <xdr:colOff>3756</xdr:colOff>
      <xdr:row>57</xdr:row>
      <xdr:rowOff>96744</xdr:rowOff>
    </xdr:to>
    <xdr:sp macro="" textlink="">
      <xdr:nvSpPr>
        <xdr:cNvPr id="611" name="WordArt 6"/>
        <xdr:cNvSpPr>
          <a:spLocks noChangeArrowheads="1" noChangeShapeType="1" noTextEdit="1"/>
        </xdr:cNvSpPr>
      </xdr:nvSpPr>
      <xdr:spPr bwMode="auto">
        <a:xfrm>
          <a:off x="909611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56</xdr:row>
      <xdr:rowOff>121947</xdr:rowOff>
    </xdr:from>
    <xdr:to>
      <xdr:col>61</xdr:col>
      <xdr:colOff>1012243</xdr:colOff>
      <xdr:row>57</xdr:row>
      <xdr:rowOff>96744</xdr:rowOff>
    </xdr:to>
    <xdr:sp macro="" textlink="">
      <xdr:nvSpPr>
        <xdr:cNvPr id="612" name="WordArt 6"/>
        <xdr:cNvSpPr>
          <a:spLocks noChangeArrowheads="1" noChangeShapeType="1" noTextEdit="1"/>
        </xdr:cNvSpPr>
      </xdr:nvSpPr>
      <xdr:spPr bwMode="auto">
        <a:xfrm>
          <a:off x="90013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56</xdr:row>
      <xdr:rowOff>121947</xdr:rowOff>
    </xdr:from>
    <xdr:to>
      <xdr:col>61</xdr:col>
      <xdr:colOff>1012243</xdr:colOff>
      <xdr:row>57</xdr:row>
      <xdr:rowOff>96744</xdr:rowOff>
    </xdr:to>
    <xdr:sp macro="" textlink="">
      <xdr:nvSpPr>
        <xdr:cNvPr id="613" name="WordArt 6"/>
        <xdr:cNvSpPr>
          <a:spLocks noChangeArrowheads="1" noChangeShapeType="1" noTextEdit="1"/>
        </xdr:cNvSpPr>
      </xdr:nvSpPr>
      <xdr:spPr bwMode="auto">
        <a:xfrm>
          <a:off x="90013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56</xdr:row>
      <xdr:rowOff>121947</xdr:rowOff>
    </xdr:from>
    <xdr:to>
      <xdr:col>61</xdr:col>
      <xdr:colOff>1012243</xdr:colOff>
      <xdr:row>57</xdr:row>
      <xdr:rowOff>96744</xdr:rowOff>
    </xdr:to>
    <xdr:sp macro="" textlink="">
      <xdr:nvSpPr>
        <xdr:cNvPr id="614" name="WordArt 6"/>
        <xdr:cNvSpPr>
          <a:spLocks noChangeArrowheads="1" noChangeShapeType="1" noTextEdit="1"/>
        </xdr:cNvSpPr>
      </xdr:nvSpPr>
      <xdr:spPr bwMode="auto">
        <a:xfrm>
          <a:off x="90013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56</xdr:row>
      <xdr:rowOff>121947</xdr:rowOff>
    </xdr:from>
    <xdr:to>
      <xdr:col>61</xdr:col>
      <xdr:colOff>1012243</xdr:colOff>
      <xdr:row>57</xdr:row>
      <xdr:rowOff>96744</xdr:rowOff>
    </xdr:to>
    <xdr:sp macro="" textlink="">
      <xdr:nvSpPr>
        <xdr:cNvPr id="615" name="WordArt 6"/>
        <xdr:cNvSpPr>
          <a:spLocks noChangeArrowheads="1" noChangeShapeType="1" noTextEdit="1"/>
        </xdr:cNvSpPr>
      </xdr:nvSpPr>
      <xdr:spPr bwMode="auto">
        <a:xfrm>
          <a:off x="90013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56</xdr:row>
      <xdr:rowOff>121947</xdr:rowOff>
    </xdr:from>
    <xdr:to>
      <xdr:col>62</xdr:col>
      <xdr:colOff>1012243</xdr:colOff>
      <xdr:row>57</xdr:row>
      <xdr:rowOff>96744</xdr:rowOff>
    </xdr:to>
    <xdr:sp macro="" textlink="">
      <xdr:nvSpPr>
        <xdr:cNvPr id="616" name="WordArt 6"/>
        <xdr:cNvSpPr>
          <a:spLocks noChangeArrowheads="1" noChangeShapeType="1" noTextEdit="1"/>
        </xdr:cNvSpPr>
      </xdr:nvSpPr>
      <xdr:spPr bwMode="auto">
        <a:xfrm>
          <a:off x="919696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56</xdr:row>
      <xdr:rowOff>121947</xdr:rowOff>
    </xdr:from>
    <xdr:to>
      <xdr:col>62</xdr:col>
      <xdr:colOff>1012243</xdr:colOff>
      <xdr:row>57</xdr:row>
      <xdr:rowOff>96744</xdr:rowOff>
    </xdr:to>
    <xdr:sp macro="" textlink="">
      <xdr:nvSpPr>
        <xdr:cNvPr id="617" name="WordArt 6"/>
        <xdr:cNvSpPr>
          <a:spLocks noChangeArrowheads="1" noChangeShapeType="1" noTextEdit="1"/>
        </xdr:cNvSpPr>
      </xdr:nvSpPr>
      <xdr:spPr bwMode="auto">
        <a:xfrm>
          <a:off x="919696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56</xdr:row>
      <xdr:rowOff>121947</xdr:rowOff>
    </xdr:from>
    <xdr:to>
      <xdr:col>55</xdr:col>
      <xdr:colOff>1012243</xdr:colOff>
      <xdr:row>57</xdr:row>
      <xdr:rowOff>96744</xdr:rowOff>
    </xdr:to>
    <xdr:sp macro="" textlink="">
      <xdr:nvSpPr>
        <xdr:cNvPr id="618" name="WordArt 6"/>
        <xdr:cNvSpPr>
          <a:spLocks noChangeArrowheads="1" noChangeShapeType="1" noTextEdit="1"/>
        </xdr:cNvSpPr>
      </xdr:nvSpPr>
      <xdr:spPr bwMode="auto">
        <a:xfrm>
          <a:off x="796633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56</xdr:row>
      <xdr:rowOff>121947</xdr:rowOff>
    </xdr:from>
    <xdr:to>
      <xdr:col>55</xdr:col>
      <xdr:colOff>1012243</xdr:colOff>
      <xdr:row>57</xdr:row>
      <xdr:rowOff>96744</xdr:rowOff>
    </xdr:to>
    <xdr:sp macro="" textlink="">
      <xdr:nvSpPr>
        <xdr:cNvPr id="619" name="WordArt 6"/>
        <xdr:cNvSpPr>
          <a:spLocks noChangeArrowheads="1" noChangeShapeType="1" noTextEdit="1"/>
        </xdr:cNvSpPr>
      </xdr:nvSpPr>
      <xdr:spPr bwMode="auto">
        <a:xfrm>
          <a:off x="796633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64</xdr:col>
      <xdr:colOff>1012243</xdr:colOff>
      <xdr:row>56</xdr:row>
      <xdr:rowOff>121947</xdr:rowOff>
    </xdr:from>
    <xdr:to>
      <xdr:col>64</xdr:col>
      <xdr:colOff>1012243</xdr:colOff>
      <xdr:row>57</xdr:row>
      <xdr:rowOff>96744</xdr:rowOff>
    </xdr:to>
    <xdr:sp macro="" textlink="">
      <xdr:nvSpPr>
        <xdr:cNvPr id="620" name="WordArt 6"/>
        <xdr:cNvSpPr>
          <a:spLocks noChangeArrowheads="1" noChangeShapeType="1" noTextEdit="1"/>
        </xdr:cNvSpPr>
      </xdr:nvSpPr>
      <xdr:spPr bwMode="auto">
        <a:xfrm>
          <a:off x="953351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64</xdr:col>
      <xdr:colOff>1012243</xdr:colOff>
      <xdr:row>56</xdr:row>
      <xdr:rowOff>121947</xdr:rowOff>
    </xdr:from>
    <xdr:to>
      <xdr:col>64</xdr:col>
      <xdr:colOff>1012243</xdr:colOff>
      <xdr:row>57</xdr:row>
      <xdr:rowOff>96744</xdr:rowOff>
    </xdr:to>
    <xdr:sp macro="" textlink="">
      <xdr:nvSpPr>
        <xdr:cNvPr id="621" name="WordArt 6"/>
        <xdr:cNvSpPr>
          <a:spLocks noChangeArrowheads="1" noChangeShapeType="1" noTextEdit="1"/>
        </xdr:cNvSpPr>
      </xdr:nvSpPr>
      <xdr:spPr bwMode="auto">
        <a:xfrm>
          <a:off x="953351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56</xdr:row>
      <xdr:rowOff>121947</xdr:rowOff>
    </xdr:from>
    <xdr:to>
      <xdr:col>76</xdr:col>
      <xdr:colOff>3756</xdr:colOff>
      <xdr:row>57</xdr:row>
      <xdr:rowOff>96744</xdr:rowOff>
    </xdr:to>
    <xdr:sp macro="" textlink="">
      <xdr:nvSpPr>
        <xdr:cNvPr id="622" name="WordArt 6"/>
        <xdr:cNvSpPr>
          <a:spLocks noChangeArrowheads="1" noChangeShapeType="1" noTextEdit="1"/>
        </xdr:cNvSpPr>
      </xdr:nvSpPr>
      <xdr:spPr bwMode="auto">
        <a:xfrm>
          <a:off x="1139100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56</xdr:row>
      <xdr:rowOff>121947</xdr:rowOff>
    </xdr:from>
    <xdr:to>
      <xdr:col>75</xdr:col>
      <xdr:colOff>1012243</xdr:colOff>
      <xdr:row>57</xdr:row>
      <xdr:rowOff>96744</xdr:rowOff>
    </xdr:to>
    <xdr:sp macro="" textlink="">
      <xdr:nvSpPr>
        <xdr:cNvPr id="623" name="WordArt 6"/>
        <xdr:cNvSpPr>
          <a:spLocks noChangeArrowheads="1" noChangeShapeType="1" noTextEdit="1"/>
        </xdr:cNvSpPr>
      </xdr:nvSpPr>
      <xdr:spPr bwMode="auto">
        <a:xfrm>
          <a:off x="1135342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56</xdr:row>
      <xdr:rowOff>121947</xdr:rowOff>
    </xdr:from>
    <xdr:to>
      <xdr:col>75</xdr:col>
      <xdr:colOff>1012243</xdr:colOff>
      <xdr:row>57</xdr:row>
      <xdr:rowOff>96744</xdr:rowOff>
    </xdr:to>
    <xdr:sp macro="" textlink="">
      <xdr:nvSpPr>
        <xdr:cNvPr id="624" name="WordArt 6"/>
        <xdr:cNvSpPr>
          <a:spLocks noChangeArrowheads="1" noChangeShapeType="1" noTextEdit="1"/>
        </xdr:cNvSpPr>
      </xdr:nvSpPr>
      <xdr:spPr bwMode="auto">
        <a:xfrm>
          <a:off x="1135342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56</xdr:row>
      <xdr:rowOff>121947</xdr:rowOff>
    </xdr:from>
    <xdr:to>
      <xdr:col>76</xdr:col>
      <xdr:colOff>1012243</xdr:colOff>
      <xdr:row>57</xdr:row>
      <xdr:rowOff>96744</xdr:rowOff>
    </xdr:to>
    <xdr:sp macro="" textlink="">
      <xdr:nvSpPr>
        <xdr:cNvPr id="625" name="WordArt 6"/>
        <xdr:cNvSpPr>
          <a:spLocks noChangeArrowheads="1" noChangeShapeType="1" noTextEdit="1"/>
        </xdr:cNvSpPr>
      </xdr:nvSpPr>
      <xdr:spPr bwMode="auto">
        <a:xfrm>
          <a:off x="1149185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56</xdr:row>
      <xdr:rowOff>121947</xdr:rowOff>
    </xdr:from>
    <xdr:to>
      <xdr:col>76</xdr:col>
      <xdr:colOff>1012243</xdr:colOff>
      <xdr:row>57</xdr:row>
      <xdr:rowOff>96744</xdr:rowOff>
    </xdr:to>
    <xdr:sp macro="" textlink="">
      <xdr:nvSpPr>
        <xdr:cNvPr id="626" name="WordArt 6"/>
        <xdr:cNvSpPr>
          <a:spLocks noChangeArrowheads="1" noChangeShapeType="1" noTextEdit="1"/>
        </xdr:cNvSpPr>
      </xdr:nvSpPr>
      <xdr:spPr bwMode="auto">
        <a:xfrm>
          <a:off x="1149185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3756</xdr:colOff>
      <xdr:row>56</xdr:row>
      <xdr:rowOff>121947</xdr:rowOff>
    </xdr:from>
    <xdr:to>
      <xdr:col>69</xdr:col>
      <xdr:colOff>3756</xdr:colOff>
      <xdr:row>57</xdr:row>
      <xdr:rowOff>96744</xdr:rowOff>
    </xdr:to>
    <xdr:sp macro="" textlink="">
      <xdr:nvSpPr>
        <xdr:cNvPr id="627" name="WordArt 6"/>
        <xdr:cNvSpPr>
          <a:spLocks noChangeArrowheads="1" noChangeShapeType="1" noTextEdit="1"/>
        </xdr:cNvSpPr>
      </xdr:nvSpPr>
      <xdr:spPr bwMode="auto">
        <a:xfrm>
          <a:off x="1029245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70</xdr:col>
      <xdr:colOff>3756</xdr:colOff>
      <xdr:row>56</xdr:row>
      <xdr:rowOff>121947</xdr:rowOff>
    </xdr:from>
    <xdr:to>
      <xdr:col>70</xdr:col>
      <xdr:colOff>3756</xdr:colOff>
      <xdr:row>57</xdr:row>
      <xdr:rowOff>96744</xdr:rowOff>
    </xdr:to>
    <xdr:sp macro="" textlink="">
      <xdr:nvSpPr>
        <xdr:cNvPr id="628" name="WordArt 6"/>
        <xdr:cNvSpPr>
          <a:spLocks noChangeArrowheads="1" noChangeShapeType="1" noTextEdit="1"/>
        </xdr:cNvSpPr>
      </xdr:nvSpPr>
      <xdr:spPr bwMode="auto">
        <a:xfrm>
          <a:off x="1043469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71</xdr:col>
      <xdr:colOff>3756</xdr:colOff>
      <xdr:row>56</xdr:row>
      <xdr:rowOff>121947</xdr:rowOff>
    </xdr:from>
    <xdr:to>
      <xdr:col>71</xdr:col>
      <xdr:colOff>3756</xdr:colOff>
      <xdr:row>57</xdr:row>
      <xdr:rowOff>96744</xdr:rowOff>
    </xdr:to>
    <xdr:sp macro="" textlink="">
      <xdr:nvSpPr>
        <xdr:cNvPr id="629" name="WordArt 6"/>
        <xdr:cNvSpPr>
          <a:spLocks noChangeArrowheads="1" noChangeShapeType="1" noTextEdit="1"/>
        </xdr:cNvSpPr>
      </xdr:nvSpPr>
      <xdr:spPr bwMode="auto">
        <a:xfrm>
          <a:off x="1060487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72</xdr:col>
      <xdr:colOff>3756</xdr:colOff>
      <xdr:row>56</xdr:row>
      <xdr:rowOff>121947</xdr:rowOff>
    </xdr:from>
    <xdr:to>
      <xdr:col>72</xdr:col>
      <xdr:colOff>3756</xdr:colOff>
      <xdr:row>57</xdr:row>
      <xdr:rowOff>96744</xdr:rowOff>
    </xdr:to>
    <xdr:sp macro="" textlink="">
      <xdr:nvSpPr>
        <xdr:cNvPr id="630" name="WordArt 6"/>
        <xdr:cNvSpPr>
          <a:spLocks noChangeArrowheads="1" noChangeShapeType="1" noTextEdit="1"/>
        </xdr:cNvSpPr>
      </xdr:nvSpPr>
      <xdr:spPr bwMode="auto">
        <a:xfrm>
          <a:off x="1077886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73</xdr:col>
      <xdr:colOff>3756</xdr:colOff>
      <xdr:row>56</xdr:row>
      <xdr:rowOff>121947</xdr:rowOff>
    </xdr:from>
    <xdr:to>
      <xdr:col>73</xdr:col>
      <xdr:colOff>3756</xdr:colOff>
      <xdr:row>57</xdr:row>
      <xdr:rowOff>96744</xdr:rowOff>
    </xdr:to>
    <xdr:sp macro="" textlink="">
      <xdr:nvSpPr>
        <xdr:cNvPr id="631" name="WordArt 6"/>
        <xdr:cNvSpPr>
          <a:spLocks noChangeArrowheads="1" noChangeShapeType="1" noTextEdit="1"/>
        </xdr:cNvSpPr>
      </xdr:nvSpPr>
      <xdr:spPr bwMode="auto">
        <a:xfrm>
          <a:off x="1091602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74</xdr:col>
      <xdr:colOff>3756</xdr:colOff>
      <xdr:row>56</xdr:row>
      <xdr:rowOff>121947</xdr:rowOff>
    </xdr:from>
    <xdr:to>
      <xdr:col>74</xdr:col>
      <xdr:colOff>3756</xdr:colOff>
      <xdr:row>57</xdr:row>
      <xdr:rowOff>96744</xdr:rowOff>
    </xdr:to>
    <xdr:sp macro="" textlink="">
      <xdr:nvSpPr>
        <xdr:cNvPr id="632" name="WordArt 6"/>
        <xdr:cNvSpPr>
          <a:spLocks noChangeArrowheads="1" noChangeShapeType="1" noTextEdit="1"/>
        </xdr:cNvSpPr>
      </xdr:nvSpPr>
      <xdr:spPr bwMode="auto">
        <a:xfrm>
          <a:off x="1108239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3756</xdr:colOff>
      <xdr:row>56</xdr:row>
      <xdr:rowOff>121947</xdr:rowOff>
    </xdr:from>
    <xdr:to>
      <xdr:col>75</xdr:col>
      <xdr:colOff>3756</xdr:colOff>
      <xdr:row>57</xdr:row>
      <xdr:rowOff>96744</xdr:rowOff>
    </xdr:to>
    <xdr:sp macro="" textlink="">
      <xdr:nvSpPr>
        <xdr:cNvPr id="633" name="WordArt 6"/>
        <xdr:cNvSpPr>
          <a:spLocks noChangeArrowheads="1" noChangeShapeType="1" noTextEdit="1"/>
        </xdr:cNvSpPr>
      </xdr:nvSpPr>
      <xdr:spPr bwMode="auto">
        <a:xfrm>
          <a:off x="1125257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56</xdr:row>
      <xdr:rowOff>121947</xdr:rowOff>
    </xdr:from>
    <xdr:to>
      <xdr:col>76</xdr:col>
      <xdr:colOff>3756</xdr:colOff>
      <xdr:row>57</xdr:row>
      <xdr:rowOff>96744</xdr:rowOff>
    </xdr:to>
    <xdr:sp macro="" textlink="">
      <xdr:nvSpPr>
        <xdr:cNvPr id="634" name="WordArt 6"/>
        <xdr:cNvSpPr>
          <a:spLocks noChangeArrowheads="1" noChangeShapeType="1" noTextEdit="1"/>
        </xdr:cNvSpPr>
      </xdr:nvSpPr>
      <xdr:spPr bwMode="auto">
        <a:xfrm>
          <a:off x="1139100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3756</xdr:colOff>
      <xdr:row>56</xdr:row>
      <xdr:rowOff>121947</xdr:rowOff>
    </xdr:from>
    <xdr:to>
      <xdr:col>77</xdr:col>
      <xdr:colOff>3756</xdr:colOff>
      <xdr:row>57</xdr:row>
      <xdr:rowOff>96744</xdr:rowOff>
    </xdr:to>
    <xdr:sp macro="" textlink="">
      <xdr:nvSpPr>
        <xdr:cNvPr id="635" name="WordArt 6"/>
        <xdr:cNvSpPr>
          <a:spLocks noChangeArrowheads="1" noChangeShapeType="1" noTextEdit="1"/>
        </xdr:cNvSpPr>
      </xdr:nvSpPr>
      <xdr:spPr bwMode="auto">
        <a:xfrm>
          <a:off x="1156880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78</xdr:col>
      <xdr:colOff>3756</xdr:colOff>
      <xdr:row>56</xdr:row>
      <xdr:rowOff>121947</xdr:rowOff>
    </xdr:from>
    <xdr:to>
      <xdr:col>78</xdr:col>
      <xdr:colOff>3756</xdr:colOff>
      <xdr:row>57</xdr:row>
      <xdr:rowOff>96744</xdr:rowOff>
    </xdr:to>
    <xdr:sp macro="" textlink="">
      <xdr:nvSpPr>
        <xdr:cNvPr id="636" name="WordArt 6"/>
        <xdr:cNvSpPr>
          <a:spLocks noChangeArrowheads="1" noChangeShapeType="1" noTextEdit="1"/>
        </xdr:cNvSpPr>
      </xdr:nvSpPr>
      <xdr:spPr bwMode="auto">
        <a:xfrm>
          <a:off x="1175041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3756</xdr:colOff>
      <xdr:row>56</xdr:row>
      <xdr:rowOff>121947</xdr:rowOff>
    </xdr:from>
    <xdr:to>
      <xdr:col>79</xdr:col>
      <xdr:colOff>3756</xdr:colOff>
      <xdr:row>57</xdr:row>
      <xdr:rowOff>96744</xdr:rowOff>
    </xdr:to>
    <xdr:sp macro="" textlink="">
      <xdr:nvSpPr>
        <xdr:cNvPr id="637" name="WordArt 6"/>
        <xdr:cNvSpPr>
          <a:spLocks noChangeArrowheads="1" noChangeShapeType="1" noTextEdit="1"/>
        </xdr:cNvSpPr>
      </xdr:nvSpPr>
      <xdr:spPr bwMode="auto">
        <a:xfrm>
          <a:off x="1191678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80</xdr:col>
      <xdr:colOff>3756</xdr:colOff>
      <xdr:row>56</xdr:row>
      <xdr:rowOff>121947</xdr:rowOff>
    </xdr:from>
    <xdr:to>
      <xdr:col>80</xdr:col>
      <xdr:colOff>3756</xdr:colOff>
      <xdr:row>57</xdr:row>
      <xdr:rowOff>96744</xdr:rowOff>
    </xdr:to>
    <xdr:sp macro="" textlink="">
      <xdr:nvSpPr>
        <xdr:cNvPr id="638" name="WordArt 6"/>
        <xdr:cNvSpPr>
          <a:spLocks noChangeArrowheads="1" noChangeShapeType="1" noTextEdit="1"/>
        </xdr:cNvSpPr>
      </xdr:nvSpPr>
      <xdr:spPr bwMode="auto">
        <a:xfrm>
          <a:off x="1208315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3756</xdr:colOff>
      <xdr:row>56</xdr:row>
      <xdr:rowOff>121947</xdr:rowOff>
    </xdr:from>
    <xdr:to>
      <xdr:col>79</xdr:col>
      <xdr:colOff>3756</xdr:colOff>
      <xdr:row>57</xdr:row>
      <xdr:rowOff>96744</xdr:rowOff>
    </xdr:to>
    <xdr:sp macro="" textlink="">
      <xdr:nvSpPr>
        <xdr:cNvPr id="639" name="WordArt 6"/>
        <xdr:cNvSpPr>
          <a:spLocks noChangeArrowheads="1" noChangeShapeType="1" noTextEdit="1"/>
        </xdr:cNvSpPr>
      </xdr:nvSpPr>
      <xdr:spPr bwMode="auto">
        <a:xfrm>
          <a:off x="1191678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3756</xdr:colOff>
      <xdr:row>56</xdr:row>
      <xdr:rowOff>121947</xdr:rowOff>
    </xdr:from>
    <xdr:to>
      <xdr:col>75</xdr:col>
      <xdr:colOff>3756</xdr:colOff>
      <xdr:row>57</xdr:row>
      <xdr:rowOff>96744</xdr:rowOff>
    </xdr:to>
    <xdr:sp macro="" textlink="">
      <xdr:nvSpPr>
        <xdr:cNvPr id="640" name="WordArt 6"/>
        <xdr:cNvSpPr>
          <a:spLocks noChangeArrowheads="1" noChangeShapeType="1" noTextEdit="1"/>
        </xdr:cNvSpPr>
      </xdr:nvSpPr>
      <xdr:spPr bwMode="auto">
        <a:xfrm>
          <a:off x="1125257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74</xdr:col>
      <xdr:colOff>1012243</xdr:colOff>
      <xdr:row>56</xdr:row>
      <xdr:rowOff>121947</xdr:rowOff>
    </xdr:from>
    <xdr:to>
      <xdr:col>74</xdr:col>
      <xdr:colOff>1012243</xdr:colOff>
      <xdr:row>57</xdr:row>
      <xdr:rowOff>96744</xdr:rowOff>
    </xdr:to>
    <xdr:sp macro="" textlink="">
      <xdr:nvSpPr>
        <xdr:cNvPr id="641" name="WordArt 6"/>
        <xdr:cNvSpPr>
          <a:spLocks noChangeArrowheads="1" noChangeShapeType="1" noTextEdit="1"/>
        </xdr:cNvSpPr>
      </xdr:nvSpPr>
      <xdr:spPr bwMode="auto">
        <a:xfrm>
          <a:off x="1118324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74</xdr:col>
      <xdr:colOff>1012243</xdr:colOff>
      <xdr:row>56</xdr:row>
      <xdr:rowOff>121947</xdr:rowOff>
    </xdr:from>
    <xdr:to>
      <xdr:col>74</xdr:col>
      <xdr:colOff>1012243</xdr:colOff>
      <xdr:row>57</xdr:row>
      <xdr:rowOff>96744</xdr:rowOff>
    </xdr:to>
    <xdr:sp macro="" textlink="">
      <xdr:nvSpPr>
        <xdr:cNvPr id="642" name="WordArt 6"/>
        <xdr:cNvSpPr>
          <a:spLocks noChangeArrowheads="1" noChangeShapeType="1" noTextEdit="1"/>
        </xdr:cNvSpPr>
      </xdr:nvSpPr>
      <xdr:spPr bwMode="auto">
        <a:xfrm>
          <a:off x="1118324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56</xdr:row>
      <xdr:rowOff>121947</xdr:rowOff>
    </xdr:from>
    <xdr:to>
      <xdr:col>76</xdr:col>
      <xdr:colOff>3756</xdr:colOff>
      <xdr:row>57</xdr:row>
      <xdr:rowOff>96744</xdr:rowOff>
    </xdr:to>
    <xdr:sp macro="" textlink="">
      <xdr:nvSpPr>
        <xdr:cNvPr id="643" name="WordArt 6"/>
        <xdr:cNvSpPr>
          <a:spLocks noChangeArrowheads="1" noChangeShapeType="1" noTextEdit="1"/>
        </xdr:cNvSpPr>
      </xdr:nvSpPr>
      <xdr:spPr bwMode="auto">
        <a:xfrm>
          <a:off x="1139100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56</xdr:row>
      <xdr:rowOff>121947</xdr:rowOff>
    </xdr:from>
    <xdr:to>
      <xdr:col>75</xdr:col>
      <xdr:colOff>1012243</xdr:colOff>
      <xdr:row>57</xdr:row>
      <xdr:rowOff>96744</xdr:rowOff>
    </xdr:to>
    <xdr:sp macro="" textlink="">
      <xdr:nvSpPr>
        <xdr:cNvPr id="644" name="WordArt 6"/>
        <xdr:cNvSpPr>
          <a:spLocks noChangeArrowheads="1" noChangeShapeType="1" noTextEdit="1"/>
        </xdr:cNvSpPr>
      </xdr:nvSpPr>
      <xdr:spPr bwMode="auto">
        <a:xfrm>
          <a:off x="1135342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56</xdr:row>
      <xdr:rowOff>121947</xdr:rowOff>
    </xdr:from>
    <xdr:to>
      <xdr:col>75</xdr:col>
      <xdr:colOff>1012243</xdr:colOff>
      <xdr:row>57</xdr:row>
      <xdr:rowOff>96744</xdr:rowOff>
    </xdr:to>
    <xdr:sp macro="" textlink="">
      <xdr:nvSpPr>
        <xdr:cNvPr id="645" name="WordArt 6"/>
        <xdr:cNvSpPr>
          <a:spLocks noChangeArrowheads="1" noChangeShapeType="1" noTextEdit="1"/>
        </xdr:cNvSpPr>
      </xdr:nvSpPr>
      <xdr:spPr bwMode="auto">
        <a:xfrm>
          <a:off x="1135342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56</xdr:row>
      <xdr:rowOff>121947</xdr:rowOff>
    </xdr:from>
    <xdr:to>
      <xdr:col>75</xdr:col>
      <xdr:colOff>1012243</xdr:colOff>
      <xdr:row>57</xdr:row>
      <xdr:rowOff>96744</xdr:rowOff>
    </xdr:to>
    <xdr:sp macro="" textlink="">
      <xdr:nvSpPr>
        <xdr:cNvPr id="646" name="WordArt 6"/>
        <xdr:cNvSpPr>
          <a:spLocks noChangeArrowheads="1" noChangeShapeType="1" noTextEdit="1"/>
        </xdr:cNvSpPr>
      </xdr:nvSpPr>
      <xdr:spPr bwMode="auto">
        <a:xfrm>
          <a:off x="1135342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56</xdr:row>
      <xdr:rowOff>121947</xdr:rowOff>
    </xdr:from>
    <xdr:to>
      <xdr:col>75</xdr:col>
      <xdr:colOff>1012243</xdr:colOff>
      <xdr:row>57</xdr:row>
      <xdr:rowOff>96744</xdr:rowOff>
    </xdr:to>
    <xdr:sp macro="" textlink="">
      <xdr:nvSpPr>
        <xdr:cNvPr id="647" name="WordArt 6"/>
        <xdr:cNvSpPr>
          <a:spLocks noChangeArrowheads="1" noChangeShapeType="1" noTextEdit="1"/>
        </xdr:cNvSpPr>
      </xdr:nvSpPr>
      <xdr:spPr bwMode="auto">
        <a:xfrm>
          <a:off x="1135342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56</xdr:row>
      <xdr:rowOff>121947</xdr:rowOff>
    </xdr:from>
    <xdr:to>
      <xdr:col>76</xdr:col>
      <xdr:colOff>1012243</xdr:colOff>
      <xdr:row>57</xdr:row>
      <xdr:rowOff>96744</xdr:rowOff>
    </xdr:to>
    <xdr:sp macro="" textlink="">
      <xdr:nvSpPr>
        <xdr:cNvPr id="648" name="WordArt 6"/>
        <xdr:cNvSpPr>
          <a:spLocks noChangeArrowheads="1" noChangeShapeType="1" noTextEdit="1"/>
        </xdr:cNvSpPr>
      </xdr:nvSpPr>
      <xdr:spPr bwMode="auto">
        <a:xfrm>
          <a:off x="1149185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56</xdr:row>
      <xdr:rowOff>121947</xdr:rowOff>
    </xdr:from>
    <xdr:to>
      <xdr:col>76</xdr:col>
      <xdr:colOff>1012243</xdr:colOff>
      <xdr:row>57</xdr:row>
      <xdr:rowOff>96744</xdr:rowOff>
    </xdr:to>
    <xdr:sp macro="" textlink="">
      <xdr:nvSpPr>
        <xdr:cNvPr id="649" name="WordArt 6"/>
        <xdr:cNvSpPr>
          <a:spLocks noChangeArrowheads="1" noChangeShapeType="1" noTextEdit="1"/>
        </xdr:cNvSpPr>
      </xdr:nvSpPr>
      <xdr:spPr bwMode="auto">
        <a:xfrm>
          <a:off x="1149185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1012243</xdr:colOff>
      <xdr:row>56</xdr:row>
      <xdr:rowOff>121947</xdr:rowOff>
    </xdr:from>
    <xdr:to>
      <xdr:col>69</xdr:col>
      <xdr:colOff>1012243</xdr:colOff>
      <xdr:row>57</xdr:row>
      <xdr:rowOff>96744</xdr:rowOff>
    </xdr:to>
    <xdr:sp macro="" textlink="">
      <xdr:nvSpPr>
        <xdr:cNvPr id="650" name="WordArt 6"/>
        <xdr:cNvSpPr>
          <a:spLocks noChangeArrowheads="1" noChangeShapeType="1" noTextEdit="1"/>
        </xdr:cNvSpPr>
      </xdr:nvSpPr>
      <xdr:spPr bwMode="auto">
        <a:xfrm>
          <a:off x="1039330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1012243</xdr:colOff>
      <xdr:row>56</xdr:row>
      <xdr:rowOff>121947</xdr:rowOff>
    </xdr:from>
    <xdr:to>
      <xdr:col>69</xdr:col>
      <xdr:colOff>1012243</xdr:colOff>
      <xdr:row>57</xdr:row>
      <xdr:rowOff>96744</xdr:rowOff>
    </xdr:to>
    <xdr:sp macro="" textlink="">
      <xdr:nvSpPr>
        <xdr:cNvPr id="651" name="WordArt 6"/>
        <xdr:cNvSpPr>
          <a:spLocks noChangeArrowheads="1" noChangeShapeType="1" noTextEdit="1"/>
        </xdr:cNvSpPr>
      </xdr:nvSpPr>
      <xdr:spPr bwMode="auto">
        <a:xfrm>
          <a:off x="1039330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56</xdr:row>
      <xdr:rowOff>121947</xdr:rowOff>
    </xdr:from>
    <xdr:to>
      <xdr:col>77</xdr:col>
      <xdr:colOff>1012243</xdr:colOff>
      <xdr:row>57</xdr:row>
      <xdr:rowOff>96744</xdr:rowOff>
    </xdr:to>
    <xdr:sp macro="" textlink="">
      <xdr:nvSpPr>
        <xdr:cNvPr id="652" name="WordArt 6"/>
        <xdr:cNvSpPr>
          <a:spLocks noChangeArrowheads="1" noChangeShapeType="1" noTextEdit="1"/>
        </xdr:cNvSpPr>
      </xdr:nvSpPr>
      <xdr:spPr bwMode="auto">
        <a:xfrm>
          <a:off x="1166965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56</xdr:row>
      <xdr:rowOff>121947</xdr:rowOff>
    </xdr:from>
    <xdr:to>
      <xdr:col>77</xdr:col>
      <xdr:colOff>1012243</xdr:colOff>
      <xdr:row>57</xdr:row>
      <xdr:rowOff>96744</xdr:rowOff>
    </xdr:to>
    <xdr:sp macro="" textlink="">
      <xdr:nvSpPr>
        <xdr:cNvPr id="653" name="WordArt 6"/>
        <xdr:cNvSpPr>
          <a:spLocks noChangeArrowheads="1" noChangeShapeType="1" noTextEdit="1"/>
        </xdr:cNvSpPr>
      </xdr:nvSpPr>
      <xdr:spPr bwMode="auto">
        <a:xfrm>
          <a:off x="1166965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3756</xdr:colOff>
      <xdr:row>56</xdr:row>
      <xdr:rowOff>121947</xdr:rowOff>
    </xdr:from>
    <xdr:to>
      <xdr:col>62</xdr:col>
      <xdr:colOff>3756</xdr:colOff>
      <xdr:row>57</xdr:row>
      <xdr:rowOff>96744</xdr:rowOff>
    </xdr:to>
    <xdr:sp macro="" textlink="">
      <xdr:nvSpPr>
        <xdr:cNvPr id="654" name="WordArt 6"/>
        <xdr:cNvSpPr>
          <a:spLocks noChangeArrowheads="1" noChangeShapeType="1" noTextEdit="1"/>
        </xdr:cNvSpPr>
      </xdr:nvSpPr>
      <xdr:spPr bwMode="auto">
        <a:xfrm>
          <a:off x="909611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56</xdr:row>
      <xdr:rowOff>121947</xdr:rowOff>
    </xdr:from>
    <xdr:to>
      <xdr:col>61</xdr:col>
      <xdr:colOff>1012243</xdr:colOff>
      <xdr:row>57</xdr:row>
      <xdr:rowOff>96744</xdr:rowOff>
    </xdr:to>
    <xdr:sp macro="" textlink="">
      <xdr:nvSpPr>
        <xdr:cNvPr id="655" name="WordArt 6"/>
        <xdr:cNvSpPr>
          <a:spLocks noChangeArrowheads="1" noChangeShapeType="1" noTextEdit="1"/>
        </xdr:cNvSpPr>
      </xdr:nvSpPr>
      <xdr:spPr bwMode="auto">
        <a:xfrm>
          <a:off x="90013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56</xdr:row>
      <xdr:rowOff>121947</xdr:rowOff>
    </xdr:from>
    <xdr:to>
      <xdr:col>61</xdr:col>
      <xdr:colOff>1012243</xdr:colOff>
      <xdr:row>57</xdr:row>
      <xdr:rowOff>96744</xdr:rowOff>
    </xdr:to>
    <xdr:sp macro="" textlink="">
      <xdr:nvSpPr>
        <xdr:cNvPr id="656" name="WordArt 6"/>
        <xdr:cNvSpPr>
          <a:spLocks noChangeArrowheads="1" noChangeShapeType="1" noTextEdit="1"/>
        </xdr:cNvSpPr>
      </xdr:nvSpPr>
      <xdr:spPr bwMode="auto">
        <a:xfrm>
          <a:off x="90013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67</xdr:col>
      <xdr:colOff>3756</xdr:colOff>
      <xdr:row>57</xdr:row>
      <xdr:rowOff>122886</xdr:rowOff>
    </xdr:from>
    <xdr:to>
      <xdr:col>67</xdr:col>
      <xdr:colOff>3756</xdr:colOff>
      <xdr:row>58</xdr:row>
      <xdr:rowOff>97683</xdr:rowOff>
    </xdr:to>
    <xdr:sp macro="" textlink="">
      <xdr:nvSpPr>
        <xdr:cNvPr id="657" name="WordArt 6"/>
        <xdr:cNvSpPr>
          <a:spLocks noChangeArrowheads="1" noChangeShapeType="1" noTextEdit="1"/>
        </xdr:cNvSpPr>
      </xdr:nvSpPr>
      <xdr:spPr bwMode="auto">
        <a:xfrm>
          <a:off x="87570256" y="26386486"/>
          <a:ext cx="0" cy="31878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63</xdr:col>
      <xdr:colOff>3756</xdr:colOff>
      <xdr:row>56</xdr:row>
      <xdr:rowOff>121947</xdr:rowOff>
    </xdr:from>
    <xdr:to>
      <xdr:col>63</xdr:col>
      <xdr:colOff>3756</xdr:colOff>
      <xdr:row>57</xdr:row>
      <xdr:rowOff>96744</xdr:rowOff>
    </xdr:to>
    <xdr:sp macro="" textlink="">
      <xdr:nvSpPr>
        <xdr:cNvPr id="658" name="WordArt 6"/>
        <xdr:cNvSpPr>
          <a:spLocks noChangeArrowheads="1" noChangeShapeType="1" noTextEdit="1"/>
        </xdr:cNvSpPr>
      </xdr:nvSpPr>
      <xdr:spPr bwMode="auto">
        <a:xfrm>
          <a:off x="927264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56</xdr:row>
      <xdr:rowOff>121947</xdr:rowOff>
    </xdr:from>
    <xdr:to>
      <xdr:col>62</xdr:col>
      <xdr:colOff>1012243</xdr:colOff>
      <xdr:row>57</xdr:row>
      <xdr:rowOff>96744</xdr:rowOff>
    </xdr:to>
    <xdr:sp macro="" textlink="">
      <xdr:nvSpPr>
        <xdr:cNvPr id="659" name="WordArt 6"/>
        <xdr:cNvSpPr>
          <a:spLocks noChangeArrowheads="1" noChangeShapeType="1" noTextEdit="1"/>
        </xdr:cNvSpPr>
      </xdr:nvSpPr>
      <xdr:spPr bwMode="auto">
        <a:xfrm>
          <a:off x="919696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56</xdr:row>
      <xdr:rowOff>121947</xdr:rowOff>
    </xdr:from>
    <xdr:to>
      <xdr:col>62</xdr:col>
      <xdr:colOff>1012243</xdr:colOff>
      <xdr:row>57</xdr:row>
      <xdr:rowOff>96744</xdr:rowOff>
    </xdr:to>
    <xdr:sp macro="" textlink="">
      <xdr:nvSpPr>
        <xdr:cNvPr id="660" name="WordArt 6"/>
        <xdr:cNvSpPr>
          <a:spLocks noChangeArrowheads="1" noChangeShapeType="1" noTextEdit="1"/>
        </xdr:cNvSpPr>
      </xdr:nvSpPr>
      <xdr:spPr bwMode="auto">
        <a:xfrm>
          <a:off x="919696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68</xdr:col>
      <xdr:colOff>3756</xdr:colOff>
      <xdr:row>57</xdr:row>
      <xdr:rowOff>122886</xdr:rowOff>
    </xdr:from>
    <xdr:to>
      <xdr:col>68</xdr:col>
      <xdr:colOff>3756</xdr:colOff>
      <xdr:row>58</xdr:row>
      <xdr:rowOff>97683</xdr:rowOff>
    </xdr:to>
    <xdr:sp macro="" textlink="">
      <xdr:nvSpPr>
        <xdr:cNvPr id="661" name="WordArt 6"/>
        <xdr:cNvSpPr>
          <a:spLocks noChangeArrowheads="1" noChangeShapeType="1" noTextEdit="1"/>
        </xdr:cNvSpPr>
      </xdr:nvSpPr>
      <xdr:spPr bwMode="auto">
        <a:xfrm>
          <a:off x="89005356" y="26386486"/>
          <a:ext cx="0" cy="31878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3756</xdr:colOff>
      <xdr:row>56</xdr:row>
      <xdr:rowOff>121947</xdr:rowOff>
    </xdr:from>
    <xdr:to>
      <xdr:col>34</xdr:col>
      <xdr:colOff>3756</xdr:colOff>
      <xdr:row>57</xdr:row>
      <xdr:rowOff>96744</xdr:rowOff>
    </xdr:to>
    <xdr:sp macro="" textlink="">
      <xdr:nvSpPr>
        <xdr:cNvPr id="662" name="WordArt 6"/>
        <xdr:cNvSpPr>
          <a:spLocks noChangeArrowheads="1" noChangeShapeType="1" noTextEdit="1"/>
        </xdr:cNvSpPr>
      </xdr:nvSpPr>
      <xdr:spPr bwMode="auto">
        <a:xfrm>
          <a:off x="480605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56</xdr:row>
      <xdr:rowOff>121947</xdr:rowOff>
    </xdr:from>
    <xdr:to>
      <xdr:col>33</xdr:col>
      <xdr:colOff>1012243</xdr:colOff>
      <xdr:row>57</xdr:row>
      <xdr:rowOff>96744</xdr:rowOff>
    </xdr:to>
    <xdr:sp macro="" textlink="">
      <xdr:nvSpPr>
        <xdr:cNvPr id="663" name="WordArt 6"/>
        <xdr:cNvSpPr>
          <a:spLocks noChangeArrowheads="1" noChangeShapeType="1" noTextEdit="1"/>
        </xdr:cNvSpPr>
      </xdr:nvSpPr>
      <xdr:spPr bwMode="auto">
        <a:xfrm>
          <a:off x="478244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56</xdr:row>
      <xdr:rowOff>121947</xdr:rowOff>
    </xdr:from>
    <xdr:to>
      <xdr:col>33</xdr:col>
      <xdr:colOff>1012243</xdr:colOff>
      <xdr:row>57</xdr:row>
      <xdr:rowOff>96744</xdr:rowOff>
    </xdr:to>
    <xdr:sp macro="" textlink="">
      <xdr:nvSpPr>
        <xdr:cNvPr id="664" name="WordArt 6"/>
        <xdr:cNvSpPr>
          <a:spLocks noChangeArrowheads="1" noChangeShapeType="1" noTextEdit="1"/>
        </xdr:cNvSpPr>
      </xdr:nvSpPr>
      <xdr:spPr bwMode="auto">
        <a:xfrm>
          <a:off x="478244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26</xdr:col>
      <xdr:colOff>3756</xdr:colOff>
      <xdr:row>57</xdr:row>
      <xdr:rowOff>122886</xdr:rowOff>
    </xdr:from>
    <xdr:to>
      <xdr:col>26</xdr:col>
      <xdr:colOff>3756</xdr:colOff>
      <xdr:row>58</xdr:row>
      <xdr:rowOff>97683</xdr:rowOff>
    </xdr:to>
    <xdr:sp macro="" textlink="">
      <xdr:nvSpPr>
        <xdr:cNvPr id="665" name="WordArt 6"/>
        <xdr:cNvSpPr>
          <a:spLocks noChangeArrowheads="1" noChangeShapeType="1" noTextEdit="1"/>
        </xdr:cNvSpPr>
      </xdr:nvSpPr>
      <xdr:spPr bwMode="auto">
        <a:xfrm>
          <a:off x="37303656" y="26386486"/>
          <a:ext cx="0" cy="31878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35</xdr:col>
      <xdr:colOff>3756</xdr:colOff>
      <xdr:row>56</xdr:row>
      <xdr:rowOff>121947</xdr:rowOff>
    </xdr:from>
    <xdr:to>
      <xdr:col>35</xdr:col>
      <xdr:colOff>3756</xdr:colOff>
      <xdr:row>57</xdr:row>
      <xdr:rowOff>96744</xdr:rowOff>
    </xdr:to>
    <xdr:sp macro="" textlink="">
      <xdr:nvSpPr>
        <xdr:cNvPr id="666" name="WordArt 6"/>
        <xdr:cNvSpPr>
          <a:spLocks noChangeArrowheads="1" noChangeShapeType="1" noTextEdit="1"/>
        </xdr:cNvSpPr>
      </xdr:nvSpPr>
      <xdr:spPr bwMode="auto">
        <a:xfrm>
          <a:off x="493051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667" name="WordArt 6"/>
        <xdr:cNvSpPr>
          <a:spLocks noChangeArrowheads="1" noChangeShapeType="1" noTextEdit="1"/>
        </xdr:cNvSpPr>
      </xdr:nvSpPr>
      <xdr:spPr bwMode="auto">
        <a:xfrm>
          <a:off x="490690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668" name="WordArt 6"/>
        <xdr:cNvSpPr>
          <a:spLocks noChangeArrowheads="1" noChangeShapeType="1" noTextEdit="1"/>
        </xdr:cNvSpPr>
      </xdr:nvSpPr>
      <xdr:spPr bwMode="auto">
        <a:xfrm>
          <a:off x="490690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27</xdr:col>
      <xdr:colOff>3756</xdr:colOff>
      <xdr:row>57</xdr:row>
      <xdr:rowOff>122886</xdr:rowOff>
    </xdr:from>
    <xdr:to>
      <xdr:col>27</xdr:col>
      <xdr:colOff>3756</xdr:colOff>
      <xdr:row>58</xdr:row>
      <xdr:rowOff>97683</xdr:rowOff>
    </xdr:to>
    <xdr:sp macro="" textlink="">
      <xdr:nvSpPr>
        <xdr:cNvPr id="669" name="WordArt 6"/>
        <xdr:cNvSpPr>
          <a:spLocks noChangeArrowheads="1" noChangeShapeType="1" noTextEdit="1"/>
        </xdr:cNvSpPr>
      </xdr:nvSpPr>
      <xdr:spPr bwMode="auto">
        <a:xfrm>
          <a:off x="38954656" y="26386486"/>
          <a:ext cx="0" cy="31878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670" name="WordArt 6"/>
        <xdr:cNvSpPr>
          <a:spLocks noChangeArrowheads="1" noChangeShapeType="1" noTextEdit="1"/>
        </xdr:cNvSpPr>
      </xdr:nvSpPr>
      <xdr:spPr bwMode="auto">
        <a:xfrm>
          <a:off x="490690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671" name="WordArt 6"/>
        <xdr:cNvSpPr>
          <a:spLocks noChangeArrowheads="1" noChangeShapeType="1" noTextEdit="1"/>
        </xdr:cNvSpPr>
      </xdr:nvSpPr>
      <xdr:spPr bwMode="auto">
        <a:xfrm>
          <a:off x="490690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35</xdr:col>
      <xdr:colOff>1012243</xdr:colOff>
      <xdr:row>56</xdr:row>
      <xdr:rowOff>121947</xdr:rowOff>
    </xdr:from>
    <xdr:to>
      <xdr:col>35</xdr:col>
      <xdr:colOff>1012243</xdr:colOff>
      <xdr:row>57</xdr:row>
      <xdr:rowOff>96744</xdr:rowOff>
    </xdr:to>
    <xdr:sp macro="" textlink="">
      <xdr:nvSpPr>
        <xdr:cNvPr id="672" name="WordArt 6"/>
        <xdr:cNvSpPr>
          <a:spLocks noChangeArrowheads="1" noChangeShapeType="1" noTextEdit="1"/>
        </xdr:cNvSpPr>
      </xdr:nvSpPr>
      <xdr:spPr bwMode="auto">
        <a:xfrm>
          <a:off x="503136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35</xdr:col>
      <xdr:colOff>1012243</xdr:colOff>
      <xdr:row>56</xdr:row>
      <xdr:rowOff>121947</xdr:rowOff>
    </xdr:from>
    <xdr:to>
      <xdr:col>35</xdr:col>
      <xdr:colOff>1012243</xdr:colOff>
      <xdr:row>57</xdr:row>
      <xdr:rowOff>96744</xdr:rowOff>
    </xdr:to>
    <xdr:sp macro="" textlink="">
      <xdr:nvSpPr>
        <xdr:cNvPr id="673" name="WordArt 6"/>
        <xdr:cNvSpPr>
          <a:spLocks noChangeArrowheads="1" noChangeShapeType="1" noTextEdit="1"/>
        </xdr:cNvSpPr>
      </xdr:nvSpPr>
      <xdr:spPr bwMode="auto">
        <a:xfrm>
          <a:off x="503136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28</xdr:col>
      <xdr:colOff>1012243</xdr:colOff>
      <xdr:row>56</xdr:row>
      <xdr:rowOff>121947</xdr:rowOff>
    </xdr:from>
    <xdr:to>
      <xdr:col>28</xdr:col>
      <xdr:colOff>1012243</xdr:colOff>
      <xdr:row>57</xdr:row>
      <xdr:rowOff>96744</xdr:rowOff>
    </xdr:to>
    <xdr:sp macro="" textlink="">
      <xdr:nvSpPr>
        <xdr:cNvPr id="674" name="WordArt 6"/>
        <xdr:cNvSpPr>
          <a:spLocks noChangeArrowheads="1" noChangeShapeType="1" noTextEdit="1"/>
        </xdr:cNvSpPr>
      </xdr:nvSpPr>
      <xdr:spPr bwMode="auto">
        <a:xfrm>
          <a:off x="412585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28</xdr:col>
      <xdr:colOff>1012243</xdr:colOff>
      <xdr:row>56</xdr:row>
      <xdr:rowOff>121947</xdr:rowOff>
    </xdr:from>
    <xdr:to>
      <xdr:col>28</xdr:col>
      <xdr:colOff>1012243</xdr:colOff>
      <xdr:row>57</xdr:row>
      <xdr:rowOff>96744</xdr:rowOff>
    </xdr:to>
    <xdr:sp macro="" textlink="">
      <xdr:nvSpPr>
        <xdr:cNvPr id="675" name="WordArt 6"/>
        <xdr:cNvSpPr>
          <a:spLocks noChangeArrowheads="1" noChangeShapeType="1" noTextEdit="1"/>
        </xdr:cNvSpPr>
      </xdr:nvSpPr>
      <xdr:spPr bwMode="auto">
        <a:xfrm>
          <a:off x="412585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37</xdr:col>
      <xdr:colOff>1012243</xdr:colOff>
      <xdr:row>56</xdr:row>
      <xdr:rowOff>121947</xdr:rowOff>
    </xdr:from>
    <xdr:to>
      <xdr:col>37</xdr:col>
      <xdr:colOff>1012243</xdr:colOff>
      <xdr:row>57</xdr:row>
      <xdr:rowOff>96744</xdr:rowOff>
    </xdr:to>
    <xdr:sp macro="" textlink="">
      <xdr:nvSpPr>
        <xdr:cNvPr id="676" name="WordArt 6"/>
        <xdr:cNvSpPr>
          <a:spLocks noChangeArrowheads="1" noChangeShapeType="1" noTextEdit="1"/>
        </xdr:cNvSpPr>
      </xdr:nvSpPr>
      <xdr:spPr bwMode="auto">
        <a:xfrm>
          <a:off x="52802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37</xdr:col>
      <xdr:colOff>1012243</xdr:colOff>
      <xdr:row>56</xdr:row>
      <xdr:rowOff>121947</xdr:rowOff>
    </xdr:from>
    <xdr:to>
      <xdr:col>37</xdr:col>
      <xdr:colOff>1012243</xdr:colOff>
      <xdr:row>57</xdr:row>
      <xdr:rowOff>96744</xdr:rowOff>
    </xdr:to>
    <xdr:sp macro="" textlink="">
      <xdr:nvSpPr>
        <xdr:cNvPr id="677" name="WordArt 6"/>
        <xdr:cNvSpPr>
          <a:spLocks noChangeArrowheads="1" noChangeShapeType="1" noTextEdit="1"/>
        </xdr:cNvSpPr>
      </xdr:nvSpPr>
      <xdr:spPr bwMode="auto">
        <a:xfrm>
          <a:off x="52802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49</xdr:col>
      <xdr:colOff>3756</xdr:colOff>
      <xdr:row>56</xdr:row>
      <xdr:rowOff>121947</xdr:rowOff>
    </xdr:from>
    <xdr:to>
      <xdr:col>49</xdr:col>
      <xdr:colOff>3756</xdr:colOff>
      <xdr:row>57</xdr:row>
      <xdr:rowOff>96744</xdr:rowOff>
    </xdr:to>
    <xdr:sp macro="" textlink="">
      <xdr:nvSpPr>
        <xdr:cNvPr id="678" name="WordArt 6"/>
        <xdr:cNvSpPr>
          <a:spLocks noChangeArrowheads="1" noChangeShapeType="1" noTextEdit="1"/>
        </xdr:cNvSpPr>
      </xdr:nvSpPr>
      <xdr:spPr bwMode="auto">
        <a:xfrm>
          <a:off x="692949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50</xdr:col>
      <xdr:colOff>3756</xdr:colOff>
      <xdr:row>56</xdr:row>
      <xdr:rowOff>121947</xdr:rowOff>
    </xdr:from>
    <xdr:to>
      <xdr:col>50</xdr:col>
      <xdr:colOff>3756</xdr:colOff>
      <xdr:row>57</xdr:row>
      <xdr:rowOff>96744</xdr:rowOff>
    </xdr:to>
    <xdr:sp macro="" textlink="">
      <xdr:nvSpPr>
        <xdr:cNvPr id="679" name="WordArt 6"/>
        <xdr:cNvSpPr>
          <a:spLocks noChangeArrowheads="1" noChangeShapeType="1" noTextEdit="1"/>
        </xdr:cNvSpPr>
      </xdr:nvSpPr>
      <xdr:spPr bwMode="auto">
        <a:xfrm>
          <a:off x="711364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51</xdr:col>
      <xdr:colOff>3756</xdr:colOff>
      <xdr:row>56</xdr:row>
      <xdr:rowOff>121947</xdr:rowOff>
    </xdr:from>
    <xdr:to>
      <xdr:col>51</xdr:col>
      <xdr:colOff>3756</xdr:colOff>
      <xdr:row>57</xdr:row>
      <xdr:rowOff>96744</xdr:rowOff>
    </xdr:to>
    <xdr:sp macro="" textlink="">
      <xdr:nvSpPr>
        <xdr:cNvPr id="680" name="WordArt 6"/>
        <xdr:cNvSpPr>
          <a:spLocks noChangeArrowheads="1" noChangeShapeType="1" noTextEdit="1"/>
        </xdr:cNvSpPr>
      </xdr:nvSpPr>
      <xdr:spPr bwMode="auto">
        <a:xfrm>
          <a:off x="727620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52</xdr:col>
      <xdr:colOff>3756</xdr:colOff>
      <xdr:row>56</xdr:row>
      <xdr:rowOff>121947</xdr:rowOff>
    </xdr:from>
    <xdr:to>
      <xdr:col>52</xdr:col>
      <xdr:colOff>3756</xdr:colOff>
      <xdr:row>57</xdr:row>
      <xdr:rowOff>96744</xdr:rowOff>
    </xdr:to>
    <xdr:sp macro="" textlink="">
      <xdr:nvSpPr>
        <xdr:cNvPr id="681" name="WordArt 6"/>
        <xdr:cNvSpPr>
          <a:spLocks noChangeArrowheads="1" noChangeShapeType="1" noTextEdit="1"/>
        </xdr:cNvSpPr>
      </xdr:nvSpPr>
      <xdr:spPr bwMode="auto">
        <a:xfrm>
          <a:off x="743876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53</xdr:col>
      <xdr:colOff>3756</xdr:colOff>
      <xdr:row>56</xdr:row>
      <xdr:rowOff>121947</xdr:rowOff>
    </xdr:from>
    <xdr:to>
      <xdr:col>53</xdr:col>
      <xdr:colOff>3756</xdr:colOff>
      <xdr:row>57</xdr:row>
      <xdr:rowOff>96744</xdr:rowOff>
    </xdr:to>
    <xdr:sp macro="" textlink="">
      <xdr:nvSpPr>
        <xdr:cNvPr id="682" name="WordArt 6"/>
        <xdr:cNvSpPr>
          <a:spLocks noChangeArrowheads="1" noChangeShapeType="1" noTextEdit="1"/>
        </xdr:cNvSpPr>
      </xdr:nvSpPr>
      <xdr:spPr bwMode="auto">
        <a:xfrm>
          <a:off x="758354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54</xdr:col>
      <xdr:colOff>3756</xdr:colOff>
      <xdr:row>56</xdr:row>
      <xdr:rowOff>121947</xdr:rowOff>
    </xdr:from>
    <xdr:to>
      <xdr:col>54</xdr:col>
      <xdr:colOff>3756</xdr:colOff>
      <xdr:row>57</xdr:row>
      <xdr:rowOff>96744</xdr:rowOff>
    </xdr:to>
    <xdr:sp macro="" textlink="">
      <xdr:nvSpPr>
        <xdr:cNvPr id="683" name="WordArt 6"/>
        <xdr:cNvSpPr>
          <a:spLocks noChangeArrowheads="1" noChangeShapeType="1" noTextEdit="1"/>
        </xdr:cNvSpPr>
      </xdr:nvSpPr>
      <xdr:spPr bwMode="auto">
        <a:xfrm>
          <a:off x="772324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3756</xdr:colOff>
      <xdr:row>56</xdr:row>
      <xdr:rowOff>121947</xdr:rowOff>
    </xdr:from>
    <xdr:to>
      <xdr:col>55</xdr:col>
      <xdr:colOff>3756</xdr:colOff>
      <xdr:row>57</xdr:row>
      <xdr:rowOff>96744</xdr:rowOff>
    </xdr:to>
    <xdr:sp macro="" textlink="">
      <xdr:nvSpPr>
        <xdr:cNvPr id="684" name="WordArt 6"/>
        <xdr:cNvSpPr>
          <a:spLocks noChangeArrowheads="1" noChangeShapeType="1" noTextEdit="1"/>
        </xdr:cNvSpPr>
      </xdr:nvSpPr>
      <xdr:spPr bwMode="auto">
        <a:xfrm>
          <a:off x="786548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56</xdr:col>
      <xdr:colOff>3756</xdr:colOff>
      <xdr:row>56</xdr:row>
      <xdr:rowOff>121947</xdr:rowOff>
    </xdr:from>
    <xdr:to>
      <xdr:col>56</xdr:col>
      <xdr:colOff>3756</xdr:colOff>
      <xdr:row>57</xdr:row>
      <xdr:rowOff>96744</xdr:rowOff>
    </xdr:to>
    <xdr:sp macro="" textlink="">
      <xdr:nvSpPr>
        <xdr:cNvPr id="685" name="WordArt 6"/>
        <xdr:cNvSpPr>
          <a:spLocks noChangeArrowheads="1" noChangeShapeType="1" noTextEdit="1"/>
        </xdr:cNvSpPr>
      </xdr:nvSpPr>
      <xdr:spPr bwMode="auto">
        <a:xfrm>
          <a:off x="803058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57</xdr:col>
      <xdr:colOff>3756</xdr:colOff>
      <xdr:row>56</xdr:row>
      <xdr:rowOff>121947</xdr:rowOff>
    </xdr:from>
    <xdr:to>
      <xdr:col>57</xdr:col>
      <xdr:colOff>3756</xdr:colOff>
      <xdr:row>57</xdr:row>
      <xdr:rowOff>96744</xdr:rowOff>
    </xdr:to>
    <xdr:sp macro="" textlink="">
      <xdr:nvSpPr>
        <xdr:cNvPr id="686" name="WordArt 6"/>
        <xdr:cNvSpPr>
          <a:spLocks noChangeArrowheads="1" noChangeShapeType="1" noTextEdit="1"/>
        </xdr:cNvSpPr>
      </xdr:nvSpPr>
      <xdr:spPr bwMode="auto">
        <a:xfrm>
          <a:off x="816774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58</xdr:col>
      <xdr:colOff>3756</xdr:colOff>
      <xdr:row>56</xdr:row>
      <xdr:rowOff>121947</xdr:rowOff>
    </xdr:from>
    <xdr:to>
      <xdr:col>58</xdr:col>
      <xdr:colOff>3756</xdr:colOff>
      <xdr:row>57</xdr:row>
      <xdr:rowOff>96744</xdr:rowOff>
    </xdr:to>
    <xdr:sp macro="" textlink="">
      <xdr:nvSpPr>
        <xdr:cNvPr id="687" name="WordArt 6"/>
        <xdr:cNvSpPr>
          <a:spLocks noChangeArrowheads="1" noChangeShapeType="1" noTextEdit="1"/>
        </xdr:cNvSpPr>
      </xdr:nvSpPr>
      <xdr:spPr bwMode="auto">
        <a:xfrm>
          <a:off x="835951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59</xdr:col>
      <xdr:colOff>3756</xdr:colOff>
      <xdr:row>56</xdr:row>
      <xdr:rowOff>121947</xdr:rowOff>
    </xdr:from>
    <xdr:to>
      <xdr:col>59</xdr:col>
      <xdr:colOff>3756</xdr:colOff>
      <xdr:row>57</xdr:row>
      <xdr:rowOff>96744</xdr:rowOff>
    </xdr:to>
    <xdr:sp macro="" textlink="">
      <xdr:nvSpPr>
        <xdr:cNvPr id="688" name="WordArt 6"/>
        <xdr:cNvSpPr>
          <a:spLocks noChangeArrowheads="1" noChangeShapeType="1" noTextEdit="1"/>
        </xdr:cNvSpPr>
      </xdr:nvSpPr>
      <xdr:spPr bwMode="auto">
        <a:xfrm>
          <a:off x="857160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3756</xdr:colOff>
      <xdr:row>56</xdr:row>
      <xdr:rowOff>121947</xdr:rowOff>
    </xdr:from>
    <xdr:to>
      <xdr:col>60</xdr:col>
      <xdr:colOff>3756</xdr:colOff>
      <xdr:row>57</xdr:row>
      <xdr:rowOff>96744</xdr:rowOff>
    </xdr:to>
    <xdr:sp macro="" textlink="">
      <xdr:nvSpPr>
        <xdr:cNvPr id="689" name="WordArt 6"/>
        <xdr:cNvSpPr>
          <a:spLocks noChangeArrowheads="1" noChangeShapeType="1" noTextEdit="1"/>
        </xdr:cNvSpPr>
      </xdr:nvSpPr>
      <xdr:spPr bwMode="auto">
        <a:xfrm>
          <a:off x="875702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3756</xdr:colOff>
      <xdr:row>56</xdr:row>
      <xdr:rowOff>121947</xdr:rowOff>
    </xdr:from>
    <xdr:to>
      <xdr:col>61</xdr:col>
      <xdr:colOff>3756</xdr:colOff>
      <xdr:row>57</xdr:row>
      <xdr:rowOff>96744</xdr:rowOff>
    </xdr:to>
    <xdr:sp macro="" textlink="">
      <xdr:nvSpPr>
        <xdr:cNvPr id="690" name="WordArt 6"/>
        <xdr:cNvSpPr>
          <a:spLocks noChangeArrowheads="1" noChangeShapeType="1" noTextEdit="1"/>
        </xdr:cNvSpPr>
      </xdr:nvSpPr>
      <xdr:spPr bwMode="auto">
        <a:xfrm>
          <a:off x="890053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3756</xdr:colOff>
      <xdr:row>56</xdr:row>
      <xdr:rowOff>121947</xdr:rowOff>
    </xdr:from>
    <xdr:to>
      <xdr:col>62</xdr:col>
      <xdr:colOff>3756</xdr:colOff>
      <xdr:row>57</xdr:row>
      <xdr:rowOff>96744</xdr:rowOff>
    </xdr:to>
    <xdr:sp macro="" textlink="">
      <xdr:nvSpPr>
        <xdr:cNvPr id="691" name="WordArt 6"/>
        <xdr:cNvSpPr>
          <a:spLocks noChangeArrowheads="1" noChangeShapeType="1" noTextEdit="1"/>
        </xdr:cNvSpPr>
      </xdr:nvSpPr>
      <xdr:spPr bwMode="auto">
        <a:xfrm>
          <a:off x="909611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63</xdr:col>
      <xdr:colOff>3756</xdr:colOff>
      <xdr:row>56</xdr:row>
      <xdr:rowOff>121947</xdr:rowOff>
    </xdr:from>
    <xdr:to>
      <xdr:col>63</xdr:col>
      <xdr:colOff>3756</xdr:colOff>
      <xdr:row>57</xdr:row>
      <xdr:rowOff>96744</xdr:rowOff>
    </xdr:to>
    <xdr:sp macro="" textlink="">
      <xdr:nvSpPr>
        <xdr:cNvPr id="692" name="WordArt 6"/>
        <xdr:cNvSpPr>
          <a:spLocks noChangeArrowheads="1" noChangeShapeType="1" noTextEdit="1"/>
        </xdr:cNvSpPr>
      </xdr:nvSpPr>
      <xdr:spPr bwMode="auto">
        <a:xfrm>
          <a:off x="927264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64</xdr:col>
      <xdr:colOff>3756</xdr:colOff>
      <xdr:row>56</xdr:row>
      <xdr:rowOff>121947</xdr:rowOff>
    </xdr:from>
    <xdr:to>
      <xdr:col>64</xdr:col>
      <xdr:colOff>3756</xdr:colOff>
      <xdr:row>57</xdr:row>
      <xdr:rowOff>96744</xdr:rowOff>
    </xdr:to>
    <xdr:sp macro="" textlink="">
      <xdr:nvSpPr>
        <xdr:cNvPr id="693" name="WordArt 6"/>
        <xdr:cNvSpPr>
          <a:spLocks noChangeArrowheads="1" noChangeShapeType="1" noTextEdit="1"/>
        </xdr:cNvSpPr>
      </xdr:nvSpPr>
      <xdr:spPr bwMode="auto">
        <a:xfrm>
          <a:off x="943266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65</xdr:col>
      <xdr:colOff>3756</xdr:colOff>
      <xdr:row>56</xdr:row>
      <xdr:rowOff>121947</xdr:rowOff>
    </xdr:from>
    <xdr:to>
      <xdr:col>65</xdr:col>
      <xdr:colOff>3756</xdr:colOff>
      <xdr:row>57</xdr:row>
      <xdr:rowOff>96744</xdr:rowOff>
    </xdr:to>
    <xdr:sp macro="" textlink="">
      <xdr:nvSpPr>
        <xdr:cNvPr id="694" name="WordArt 6"/>
        <xdr:cNvSpPr>
          <a:spLocks noChangeArrowheads="1" noChangeShapeType="1" noTextEdit="1"/>
        </xdr:cNvSpPr>
      </xdr:nvSpPr>
      <xdr:spPr bwMode="auto">
        <a:xfrm>
          <a:off x="959141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66</xdr:col>
      <xdr:colOff>3756</xdr:colOff>
      <xdr:row>56</xdr:row>
      <xdr:rowOff>121947</xdr:rowOff>
    </xdr:from>
    <xdr:to>
      <xdr:col>66</xdr:col>
      <xdr:colOff>3756</xdr:colOff>
      <xdr:row>57</xdr:row>
      <xdr:rowOff>96744</xdr:rowOff>
    </xdr:to>
    <xdr:sp macro="" textlink="">
      <xdr:nvSpPr>
        <xdr:cNvPr id="695" name="WordArt 6"/>
        <xdr:cNvSpPr>
          <a:spLocks noChangeArrowheads="1" noChangeShapeType="1" noTextEdit="1"/>
        </xdr:cNvSpPr>
      </xdr:nvSpPr>
      <xdr:spPr bwMode="auto">
        <a:xfrm>
          <a:off x="978064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67</xdr:col>
      <xdr:colOff>3756</xdr:colOff>
      <xdr:row>56</xdr:row>
      <xdr:rowOff>121947</xdr:rowOff>
    </xdr:from>
    <xdr:to>
      <xdr:col>67</xdr:col>
      <xdr:colOff>3756</xdr:colOff>
      <xdr:row>57</xdr:row>
      <xdr:rowOff>96744</xdr:rowOff>
    </xdr:to>
    <xdr:sp macro="" textlink="">
      <xdr:nvSpPr>
        <xdr:cNvPr id="696" name="WordArt 6"/>
        <xdr:cNvSpPr>
          <a:spLocks noChangeArrowheads="1" noChangeShapeType="1" noTextEdit="1"/>
        </xdr:cNvSpPr>
      </xdr:nvSpPr>
      <xdr:spPr bwMode="auto">
        <a:xfrm>
          <a:off x="998257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68</xdr:col>
      <xdr:colOff>3756</xdr:colOff>
      <xdr:row>56</xdr:row>
      <xdr:rowOff>121947</xdr:rowOff>
    </xdr:from>
    <xdr:to>
      <xdr:col>68</xdr:col>
      <xdr:colOff>3756</xdr:colOff>
      <xdr:row>57</xdr:row>
      <xdr:rowOff>96744</xdr:rowOff>
    </xdr:to>
    <xdr:sp macro="" textlink="">
      <xdr:nvSpPr>
        <xdr:cNvPr id="697" name="WordArt 6"/>
        <xdr:cNvSpPr>
          <a:spLocks noChangeArrowheads="1" noChangeShapeType="1" noTextEdit="1"/>
        </xdr:cNvSpPr>
      </xdr:nvSpPr>
      <xdr:spPr bwMode="auto">
        <a:xfrm>
          <a:off x="1015275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3756</xdr:colOff>
      <xdr:row>56</xdr:row>
      <xdr:rowOff>121947</xdr:rowOff>
    </xdr:from>
    <xdr:to>
      <xdr:col>69</xdr:col>
      <xdr:colOff>3756</xdr:colOff>
      <xdr:row>57</xdr:row>
      <xdr:rowOff>96744</xdr:rowOff>
    </xdr:to>
    <xdr:sp macro="" textlink="">
      <xdr:nvSpPr>
        <xdr:cNvPr id="698" name="WordArt 6"/>
        <xdr:cNvSpPr>
          <a:spLocks noChangeArrowheads="1" noChangeShapeType="1" noTextEdit="1"/>
        </xdr:cNvSpPr>
      </xdr:nvSpPr>
      <xdr:spPr bwMode="auto">
        <a:xfrm>
          <a:off x="1029245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70</xdr:col>
      <xdr:colOff>3756</xdr:colOff>
      <xdr:row>56</xdr:row>
      <xdr:rowOff>121947</xdr:rowOff>
    </xdr:from>
    <xdr:to>
      <xdr:col>70</xdr:col>
      <xdr:colOff>3756</xdr:colOff>
      <xdr:row>57</xdr:row>
      <xdr:rowOff>96744</xdr:rowOff>
    </xdr:to>
    <xdr:sp macro="" textlink="">
      <xdr:nvSpPr>
        <xdr:cNvPr id="699" name="WordArt 6"/>
        <xdr:cNvSpPr>
          <a:spLocks noChangeArrowheads="1" noChangeShapeType="1" noTextEdit="1"/>
        </xdr:cNvSpPr>
      </xdr:nvSpPr>
      <xdr:spPr bwMode="auto">
        <a:xfrm>
          <a:off x="1043469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71</xdr:col>
      <xdr:colOff>3756</xdr:colOff>
      <xdr:row>56</xdr:row>
      <xdr:rowOff>121947</xdr:rowOff>
    </xdr:from>
    <xdr:to>
      <xdr:col>71</xdr:col>
      <xdr:colOff>3756</xdr:colOff>
      <xdr:row>57</xdr:row>
      <xdr:rowOff>96744</xdr:rowOff>
    </xdr:to>
    <xdr:sp macro="" textlink="">
      <xdr:nvSpPr>
        <xdr:cNvPr id="700" name="WordArt 6"/>
        <xdr:cNvSpPr>
          <a:spLocks noChangeArrowheads="1" noChangeShapeType="1" noTextEdit="1"/>
        </xdr:cNvSpPr>
      </xdr:nvSpPr>
      <xdr:spPr bwMode="auto">
        <a:xfrm>
          <a:off x="1060487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72</xdr:col>
      <xdr:colOff>3756</xdr:colOff>
      <xdr:row>56</xdr:row>
      <xdr:rowOff>121947</xdr:rowOff>
    </xdr:from>
    <xdr:to>
      <xdr:col>72</xdr:col>
      <xdr:colOff>3756</xdr:colOff>
      <xdr:row>57</xdr:row>
      <xdr:rowOff>96744</xdr:rowOff>
    </xdr:to>
    <xdr:sp macro="" textlink="">
      <xdr:nvSpPr>
        <xdr:cNvPr id="701" name="WordArt 6"/>
        <xdr:cNvSpPr>
          <a:spLocks noChangeArrowheads="1" noChangeShapeType="1" noTextEdit="1"/>
        </xdr:cNvSpPr>
      </xdr:nvSpPr>
      <xdr:spPr bwMode="auto">
        <a:xfrm>
          <a:off x="1077886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73</xdr:col>
      <xdr:colOff>3756</xdr:colOff>
      <xdr:row>56</xdr:row>
      <xdr:rowOff>121947</xdr:rowOff>
    </xdr:from>
    <xdr:to>
      <xdr:col>73</xdr:col>
      <xdr:colOff>3756</xdr:colOff>
      <xdr:row>57</xdr:row>
      <xdr:rowOff>96744</xdr:rowOff>
    </xdr:to>
    <xdr:sp macro="" textlink="">
      <xdr:nvSpPr>
        <xdr:cNvPr id="702" name="WordArt 6"/>
        <xdr:cNvSpPr>
          <a:spLocks noChangeArrowheads="1" noChangeShapeType="1" noTextEdit="1"/>
        </xdr:cNvSpPr>
      </xdr:nvSpPr>
      <xdr:spPr bwMode="auto">
        <a:xfrm>
          <a:off x="1091602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66</xdr:col>
      <xdr:colOff>3756</xdr:colOff>
      <xdr:row>56</xdr:row>
      <xdr:rowOff>121947</xdr:rowOff>
    </xdr:from>
    <xdr:to>
      <xdr:col>66</xdr:col>
      <xdr:colOff>3756</xdr:colOff>
      <xdr:row>57</xdr:row>
      <xdr:rowOff>96744</xdr:rowOff>
    </xdr:to>
    <xdr:sp macro="" textlink="">
      <xdr:nvSpPr>
        <xdr:cNvPr id="703" name="WordArt 6"/>
        <xdr:cNvSpPr>
          <a:spLocks noChangeArrowheads="1" noChangeShapeType="1" noTextEdit="1"/>
        </xdr:cNvSpPr>
      </xdr:nvSpPr>
      <xdr:spPr bwMode="auto">
        <a:xfrm>
          <a:off x="978064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3756</xdr:colOff>
      <xdr:row>56</xdr:row>
      <xdr:rowOff>121947</xdr:rowOff>
    </xdr:from>
    <xdr:to>
      <xdr:col>75</xdr:col>
      <xdr:colOff>3756</xdr:colOff>
      <xdr:row>57</xdr:row>
      <xdr:rowOff>96744</xdr:rowOff>
    </xdr:to>
    <xdr:sp macro="" textlink="">
      <xdr:nvSpPr>
        <xdr:cNvPr id="704" name="WordArt 6"/>
        <xdr:cNvSpPr>
          <a:spLocks noChangeArrowheads="1" noChangeShapeType="1" noTextEdit="1"/>
        </xdr:cNvSpPr>
      </xdr:nvSpPr>
      <xdr:spPr bwMode="auto">
        <a:xfrm>
          <a:off x="1125257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56</xdr:row>
      <xdr:rowOff>121947</xdr:rowOff>
    </xdr:from>
    <xdr:to>
      <xdr:col>76</xdr:col>
      <xdr:colOff>3756</xdr:colOff>
      <xdr:row>57</xdr:row>
      <xdr:rowOff>96744</xdr:rowOff>
    </xdr:to>
    <xdr:sp macro="" textlink="">
      <xdr:nvSpPr>
        <xdr:cNvPr id="705" name="WordArt 6"/>
        <xdr:cNvSpPr>
          <a:spLocks noChangeArrowheads="1" noChangeShapeType="1" noTextEdit="1"/>
        </xdr:cNvSpPr>
      </xdr:nvSpPr>
      <xdr:spPr bwMode="auto">
        <a:xfrm>
          <a:off x="1139100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3756</xdr:colOff>
      <xdr:row>56</xdr:row>
      <xdr:rowOff>121947</xdr:rowOff>
    </xdr:from>
    <xdr:to>
      <xdr:col>47</xdr:col>
      <xdr:colOff>3756</xdr:colOff>
      <xdr:row>57</xdr:row>
      <xdr:rowOff>96744</xdr:rowOff>
    </xdr:to>
    <xdr:sp macro="" textlink="">
      <xdr:nvSpPr>
        <xdr:cNvPr id="706" name="WordArt 6"/>
        <xdr:cNvSpPr>
          <a:spLocks noChangeArrowheads="1" noChangeShapeType="1" noTextEdit="1"/>
        </xdr:cNvSpPr>
      </xdr:nvSpPr>
      <xdr:spPr bwMode="auto">
        <a:xfrm>
          <a:off x="658913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46</xdr:col>
      <xdr:colOff>1012243</xdr:colOff>
      <xdr:row>56</xdr:row>
      <xdr:rowOff>121947</xdr:rowOff>
    </xdr:from>
    <xdr:to>
      <xdr:col>46</xdr:col>
      <xdr:colOff>1012243</xdr:colOff>
      <xdr:row>57</xdr:row>
      <xdr:rowOff>96744</xdr:rowOff>
    </xdr:to>
    <xdr:sp macro="" textlink="">
      <xdr:nvSpPr>
        <xdr:cNvPr id="707" name="WordArt 6"/>
        <xdr:cNvSpPr>
          <a:spLocks noChangeArrowheads="1" noChangeShapeType="1" noTextEdit="1"/>
        </xdr:cNvSpPr>
      </xdr:nvSpPr>
      <xdr:spPr bwMode="auto">
        <a:xfrm>
          <a:off x="652361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46</xdr:col>
      <xdr:colOff>1012243</xdr:colOff>
      <xdr:row>56</xdr:row>
      <xdr:rowOff>121947</xdr:rowOff>
    </xdr:from>
    <xdr:to>
      <xdr:col>46</xdr:col>
      <xdr:colOff>1012243</xdr:colOff>
      <xdr:row>57</xdr:row>
      <xdr:rowOff>96744</xdr:rowOff>
    </xdr:to>
    <xdr:sp macro="" textlink="">
      <xdr:nvSpPr>
        <xdr:cNvPr id="708" name="WordArt 6"/>
        <xdr:cNvSpPr>
          <a:spLocks noChangeArrowheads="1" noChangeShapeType="1" noTextEdit="1"/>
        </xdr:cNvSpPr>
      </xdr:nvSpPr>
      <xdr:spPr bwMode="auto">
        <a:xfrm>
          <a:off x="652361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48</xdr:col>
      <xdr:colOff>3756</xdr:colOff>
      <xdr:row>56</xdr:row>
      <xdr:rowOff>121947</xdr:rowOff>
    </xdr:from>
    <xdr:to>
      <xdr:col>48</xdr:col>
      <xdr:colOff>3756</xdr:colOff>
      <xdr:row>57</xdr:row>
      <xdr:rowOff>96744</xdr:rowOff>
    </xdr:to>
    <xdr:sp macro="" textlink="">
      <xdr:nvSpPr>
        <xdr:cNvPr id="709" name="WordArt 6"/>
        <xdr:cNvSpPr>
          <a:spLocks noChangeArrowheads="1" noChangeShapeType="1" noTextEdit="1"/>
        </xdr:cNvSpPr>
      </xdr:nvSpPr>
      <xdr:spPr bwMode="auto">
        <a:xfrm>
          <a:off x="675931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56</xdr:row>
      <xdr:rowOff>121947</xdr:rowOff>
    </xdr:from>
    <xdr:to>
      <xdr:col>47</xdr:col>
      <xdr:colOff>1012243</xdr:colOff>
      <xdr:row>57</xdr:row>
      <xdr:rowOff>96744</xdr:rowOff>
    </xdr:to>
    <xdr:sp macro="" textlink="">
      <xdr:nvSpPr>
        <xdr:cNvPr id="710" name="WordArt 6"/>
        <xdr:cNvSpPr>
          <a:spLocks noChangeArrowheads="1" noChangeShapeType="1" noTextEdit="1"/>
        </xdr:cNvSpPr>
      </xdr:nvSpPr>
      <xdr:spPr bwMode="auto">
        <a:xfrm>
          <a:off x="66899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56</xdr:row>
      <xdr:rowOff>121947</xdr:rowOff>
    </xdr:from>
    <xdr:to>
      <xdr:col>47</xdr:col>
      <xdr:colOff>1012243</xdr:colOff>
      <xdr:row>57</xdr:row>
      <xdr:rowOff>96744</xdr:rowOff>
    </xdr:to>
    <xdr:sp macro="" textlink="">
      <xdr:nvSpPr>
        <xdr:cNvPr id="711" name="WordArt 6"/>
        <xdr:cNvSpPr>
          <a:spLocks noChangeArrowheads="1" noChangeShapeType="1" noTextEdit="1"/>
        </xdr:cNvSpPr>
      </xdr:nvSpPr>
      <xdr:spPr bwMode="auto">
        <a:xfrm>
          <a:off x="66899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56</xdr:row>
      <xdr:rowOff>121947</xdr:rowOff>
    </xdr:from>
    <xdr:to>
      <xdr:col>47</xdr:col>
      <xdr:colOff>1012243</xdr:colOff>
      <xdr:row>57</xdr:row>
      <xdr:rowOff>96744</xdr:rowOff>
    </xdr:to>
    <xdr:sp macro="" textlink="">
      <xdr:nvSpPr>
        <xdr:cNvPr id="712" name="WordArt 6"/>
        <xdr:cNvSpPr>
          <a:spLocks noChangeArrowheads="1" noChangeShapeType="1" noTextEdit="1"/>
        </xdr:cNvSpPr>
      </xdr:nvSpPr>
      <xdr:spPr bwMode="auto">
        <a:xfrm>
          <a:off x="66899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56</xdr:row>
      <xdr:rowOff>121947</xdr:rowOff>
    </xdr:from>
    <xdr:to>
      <xdr:col>47</xdr:col>
      <xdr:colOff>1012243</xdr:colOff>
      <xdr:row>57</xdr:row>
      <xdr:rowOff>96744</xdr:rowOff>
    </xdr:to>
    <xdr:sp macro="" textlink="">
      <xdr:nvSpPr>
        <xdr:cNvPr id="713" name="WordArt 6"/>
        <xdr:cNvSpPr>
          <a:spLocks noChangeArrowheads="1" noChangeShapeType="1" noTextEdit="1"/>
        </xdr:cNvSpPr>
      </xdr:nvSpPr>
      <xdr:spPr bwMode="auto">
        <a:xfrm>
          <a:off x="66899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48</xdr:col>
      <xdr:colOff>1012243</xdr:colOff>
      <xdr:row>56</xdr:row>
      <xdr:rowOff>121947</xdr:rowOff>
    </xdr:from>
    <xdr:to>
      <xdr:col>48</xdr:col>
      <xdr:colOff>1012243</xdr:colOff>
      <xdr:row>57</xdr:row>
      <xdr:rowOff>96744</xdr:rowOff>
    </xdr:to>
    <xdr:sp macro="" textlink="">
      <xdr:nvSpPr>
        <xdr:cNvPr id="714" name="WordArt 6"/>
        <xdr:cNvSpPr>
          <a:spLocks noChangeArrowheads="1" noChangeShapeType="1" noTextEdit="1"/>
        </xdr:cNvSpPr>
      </xdr:nvSpPr>
      <xdr:spPr bwMode="auto">
        <a:xfrm>
          <a:off x="686016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48</xdr:col>
      <xdr:colOff>1012243</xdr:colOff>
      <xdr:row>56</xdr:row>
      <xdr:rowOff>121947</xdr:rowOff>
    </xdr:from>
    <xdr:to>
      <xdr:col>48</xdr:col>
      <xdr:colOff>1012243</xdr:colOff>
      <xdr:row>57</xdr:row>
      <xdr:rowOff>96744</xdr:rowOff>
    </xdr:to>
    <xdr:sp macro="" textlink="">
      <xdr:nvSpPr>
        <xdr:cNvPr id="715" name="WordArt 6"/>
        <xdr:cNvSpPr>
          <a:spLocks noChangeArrowheads="1" noChangeShapeType="1" noTextEdit="1"/>
        </xdr:cNvSpPr>
      </xdr:nvSpPr>
      <xdr:spPr bwMode="auto">
        <a:xfrm>
          <a:off x="686016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41</xdr:col>
      <xdr:colOff>1012243</xdr:colOff>
      <xdr:row>56</xdr:row>
      <xdr:rowOff>121947</xdr:rowOff>
    </xdr:from>
    <xdr:to>
      <xdr:col>41</xdr:col>
      <xdr:colOff>1012243</xdr:colOff>
      <xdr:row>57</xdr:row>
      <xdr:rowOff>96744</xdr:rowOff>
    </xdr:to>
    <xdr:sp macro="" textlink="">
      <xdr:nvSpPr>
        <xdr:cNvPr id="716" name="WordArt 6"/>
        <xdr:cNvSpPr>
          <a:spLocks noChangeArrowheads="1" noChangeShapeType="1" noTextEdit="1"/>
        </xdr:cNvSpPr>
      </xdr:nvSpPr>
      <xdr:spPr bwMode="auto">
        <a:xfrm>
          <a:off x="579463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41</xdr:col>
      <xdr:colOff>1012243</xdr:colOff>
      <xdr:row>56</xdr:row>
      <xdr:rowOff>121947</xdr:rowOff>
    </xdr:from>
    <xdr:to>
      <xdr:col>41</xdr:col>
      <xdr:colOff>1012243</xdr:colOff>
      <xdr:row>57</xdr:row>
      <xdr:rowOff>96744</xdr:rowOff>
    </xdr:to>
    <xdr:sp macro="" textlink="">
      <xdr:nvSpPr>
        <xdr:cNvPr id="717" name="WordArt 6"/>
        <xdr:cNvSpPr>
          <a:spLocks noChangeArrowheads="1" noChangeShapeType="1" noTextEdit="1"/>
        </xdr:cNvSpPr>
      </xdr:nvSpPr>
      <xdr:spPr bwMode="auto">
        <a:xfrm>
          <a:off x="579463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50</xdr:col>
      <xdr:colOff>1012243</xdr:colOff>
      <xdr:row>56</xdr:row>
      <xdr:rowOff>121947</xdr:rowOff>
    </xdr:from>
    <xdr:to>
      <xdr:col>50</xdr:col>
      <xdr:colOff>1012243</xdr:colOff>
      <xdr:row>57</xdr:row>
      <xdr:rowOff>96744</xdr:rowOff>
    </xdr:to>
    <xdr:sp macro="" textlink="">
      <xdr:nvSpPr>
        <xdr:cNvPr id="718" name="WordArt 6"/>
        <xdr:cNvSpPr>
          <a:spLocks noChangeArrowheads="1" noChangeShapeType="1" noTextEdit="1"/>
        </xdr:cNvSpPr>
      </xdr:nvSpPr>
      <xdr:spPr bwMode="auto">
        <a:xfrm>
          <a:off x="721449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50</xdr:col>
      <xdr:colOff>1012243</xdr:colOff>
      <xdr:row>56</xdr:row>
      <xdr:rowOff>121947</xdr:rowOff>
    </xdr:from>
    <xdr:to>
      <xdr:col>50</xdr:col>
      <xdr:colOff>1012243</xdr:colOff>
      <xdr:row>57</xdr:row>
      <xdr:rowOff>96744</xdr:rowOff>
    </xdr:to>
    <xdr:sp macro="" textlink="">
      <xdr:nvSpPr>
        <xdr:cNvPr id="719" name="WordArt 6"/>
        <xdr:cNvSpPr>
          <a:spLocks noChangeArrowheads="1" noChangeShapeType="1" noTextEdit="1"/>
        </xdr:cNvSpPr>
      </xdr:nvSpPr>
      <xdr:spPr bwMode="auto">
        <a:xfrm>
          <a:off x="721449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3756</xdr:colOff>
      <xdr:row>56</xdr:row>
      <xdr:rowOff>121947</xdr:rowOff>
    </xdr:from>
    <xdr:to>
      <xdr:col>61</xdr:col>
      <xdr:colOff>3756</xdr:colOff>
      <xdr:row>57</xdr:row>
      <xdr:rowOff>96744</xdr:rowOff>
    </xdr:to>
    <xdr:sp macro="" textlink="">
      <xdr:nvSpPr>
        <xdr:cNvPr id="720" name="WordArt 6"/>
        <xdr:cNvSpPr>
          <a:spLocks noChangeArrowheads="1" noChangeShapeType="1" noTextEdit="1"/>
        </xdr:cNvSpPr>
      </xdr:nvSpPr>
      <xdr:spPr bwMode="auto">
        <a:xfrm>
          <a:off x="890053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1012243</xdr:colOff>
      <xdr:row>56</xdr:row>
      <xdr:rowOff>121947</xdr:rowOff>
    </xdr:from>
    <xdr:to>
      <xdr:col>60</xdr:col>
      <xdr:colOff>1012243</xdr:colOff>
      <xdr:row>57</xdr:row>
      <xdr:rowOff>96744</xdr:rowOff>
    </xdr:to>
    <xdr:sp macro="" textlink="">
      <xdr:nvSpPr>
        <xdr:cNvPr id="721" name="WordArt 6"/>
        <xdr:cNvSpPr>
          <a:spLocks noChangeArrowheads="1" noChangeShapeType="1" noTextEdit="1"/>
        </xdr:cNvSpPr>
      </xdr:nvSpPr>
      <xdr:spPr bwMode="auto">
        <a:xfrm>
          <a:off x="885787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1012243</xdr:colOff>
      <xdr:row>56</xdr:row>
      <xdr:rowOff>121947</xdr:rowOff>
    </xdr:from>
    <xdr:to>
      <xdr:col>60</xdr:col>
      <xdr:colOff>1012243</xdr:colOff>
      <xdr:row>57</xdr:row>
      <xdr:rowOff>96744</xdr:rowOff>
    </xdr:to>
    <xdr:sp macro="" textlink="">
      <xdr:nvSpPr>
        <xdr:cNvPr id="722" name="WordArt 6"/>
        <xdr:cNvSpPr>
          <a:spLocks noChangeArrowheads="1" noChangeShapeType="1" noTextEdit="1"/>
        </xdr:cNvSpPr>
      </xdr:nvSpPr>
      <xdr:spPr bwMode="auto">
        <a:xfrm>
          <a:off x="885787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3756</xdr:colOff>
      <xdr:row>56</xdr:row>
      <xdr:rowOff>121947</xdr:rowOff>
    </xdr:from>
    <xdr:to>
      <xdr:col>62</xdr:col>
      <xdr:colOff>3756</xdr:colOff>
      <xdr:row>57</xdr:row>
      <xdr:rowOff>96744</xdr:rowOff>
    </xdr:to>
    <xdr:sp macro="" textlink="">
      <xdr:nvSpPr>
        <xdr:cNvPr id="723" name="WordArt 6"/>
        <xdr:cNvSpPr>
          <a:spLocks noChangeArrowheads="1" noChangeShapeType="1" noTextEdit="1"/>
        </xdr:cNvSpPr>
      </xdr:nvSpPr>
      <xdr:spPr bwMode="auto">
        <a:xfrm>
          <a:off x="909611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56</xdr:row>
      <xdr:rowOff>121947</xdr:rowOff>
    </xdr:from>
    <xdr:to>
      <xdr:col>61</xdr:col>
      <xdr:colOff>1012243</xdr:colOff>
      <xdr:row>57</xdr:row>
      <xdr:rowOff>96744</xdr:rowOff>
    </xdr:to>
    <xdr:sp macro="" textlink="">
      <xdr:nvSpPr>
        <xdr:cNvPr id="724" name="WordArt 6"/>
        <xdr:cNvSpPr>
          <a:spLocks noChangeArrowheads="1" noChangeShapeType="1" noTextEdit="1"/>
        </xdr:cNvSpPr>
      </xdr:nvSpPr>
      <xdr:spPr bwMode="auto">
        <a:xfrm>
          <a:off x="90013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56</xdr:row>
      <xdr:rowOff>121947</xdr:rowOff>
    </xdr:from>
    <xdr:to>
      <xdr:col>61</xdr:col>
      <xdr:colOff>1012243</xdr:colOff>
      <xdr:row>57</xdr:row>
      <xdr:rowOff>96744</xdr:rowOff>
    </xdr:to>
    <xdr:sp macro="" textlink="">
      <xdr:nvSpPr>
        <xdr:cNvPr id="725" name="WordArt 6"/>
        <xdr:cNvSpPr>
          <a:spLocks noChangeArrowheads="1" noChangeShapeType="1" noTextEdit="1"/>
        </xdr:cNvSpPr>
      </xdr:nvSpPr>
      <xdr:spPr bwMode="auto">
        <a:xfrm>
          <a:off x="90013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56</xdr:row>
      <xdr:rowOff>121947</xdr:rowOff>
    </xdr:from>
    <xdr:to>
      <xdr:col>61</xdr:col>
      <xdr:colOff>1012243</xdr:colOff>
      <xdr:row>57</xdr:row>
      <xdr:rowOff>96744</xdr:rowOff>
    </xdr:to>
    <xdr:sp macro="" textlink="">
      <xdr:nvSpPr>
        <xdr:cNvPr id="726" name="WordArt 6"/>
        <xdr:cNvSpPr>
          <a:spLocks noChangeArrowheads="1" noChangeShapeType="1" noTextEdit="1"/>
        </xdr:cNvSpPr>
      </xdr:nvSpPr>
      <xdr:spPr bwMode="auto">
        <a:xfrm>
          <a:off x="90013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56</xdr:row>
      <xdr:rowOff>121947</xdr:rowOff>
    </xdr:from>
    <xdr:to>
      <xdr:col>61</xdr:col>
      <xdr:colOff>1012243</xdr:colOff>
      <xdr:row>57</xdr:row>
      <xdr:rowOff>96744</xdr:rowOff>
    </xdr:to>
    <xdr:sp macro="" textlink="">
      <xdr:nvSpPr>
        <xdr:cNvPr id="727" name="WordArt 6"/>
        <xdr:cNvSpPr>
          <a:spLocks noChangeArrowheads="1" noChangeShapeType="1" noTextEdit="1"/>
        </xdr:cNvSpPr>
      </xdr:nvSpPr>
      <xdr:spPr bwMode="auto">
        <a:xfrm>
          <a:off x="900138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56</xdr:row>
      <xdr:rowOff>121947</xdr:rowOff>
    </xdr:from>
    <xdr:to>
      <xdr:col>62</xdr:col>
      <xdr:colOff>1012243</xdr:colOff>
      <xdr:row>57</xdr:row>
      <xdr:rowOff>96744</xdr:rowOff>
    </xdr:to>
    <xdr:sp macro="" textlink="">
      <xdr:nvSpPr>
        <xdr:cNvPr id="728" name="WordArt 6"/>
        <xdr:cNvSpPr>
          <a:spLocks noChangeArrowheads="1" noChangeShapeType="1" noTextEdit="1"/>
        </xdr:cNvSpPr>
      </xdr:nvSpPr>
      <xdr:spPr bwMode="auto">
        <a:xfrm>
          <a:off x="919696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56</xdr:row>
      <xdr:rowOff>121947</xdr:rowOff>
    </xdr:from>
    <xdr:to>
      <xdr:col>62</xdr:col>
      <xdr:colOff>1012243</xdr:colOff>
      <xdr:row>57</xdr:row>
      <xdr:rowOff>96744</xdr:rowOff>
    </xdr:to>
    <xdr:sp macro="" textlink="">
      <xdr:nvSpPr>
        <xdr:cNvPr id="729" name="WordArt 6"/>
        <xdr:cNvSpPr>
          <a:spLocks noChangeArrowheads="1" noChangeShapeType="1" noTextEdit="1"/>
        </xdr:cNvSpPr>
      </xdr:nvSpPr>
      <xdr:spPr bwMode="auto">
        <a:xfrm>
          <a:off x="919696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56</xdr:row>
      <xdr:rowOff>121947</xdr:rowOff>
    </xdr:from>
    <xdr:to>
      <xdr:col>55</xdr:col>
      <xdr:colOff>1012243</xdr:colOff>
      <xdr:row>57</xdr:row>
      <xdr:rowOff>96744</xdr:rowOff>
    </xdr:to>
    <xdr:sp macro="" textlink="">
      <xdr:nvSpPr>
        <xdr:cNvPr id="730" name="WordArt 6"/>
        <xdr:cNvSpPr>
          <a:spLocks noChangeArrowheads="1" noChangeShapeType="1" noTextEdit="1"/>
        </xdr:cNvSpPr>
      </xdr:nvSpPr>
      <xdr:spPr bwMode="auto">
        <a:xfrm>
          <a:off x="796633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56</xdr:row>
      <xdr:rowOff>121947</xdr:rowOff>
    </xdr:from>
    <xdr:to>
      <xdr:col>55</xdr:col>
      <xdr:colOff>1012243</xdr:colOff>
      <xdr:row>57</xdr:row>
      <xdr:rowOff>96744</xdr:rowOff>
    </xdr:to>
    <xdr:sp macro="" textlink="">
      <xdr:nvSpPr>
        <xdr:cNvPr id="731" name="WordArt 6"/>
        <xdr:cNvSpPr>
          <a:spLocks noChangeArrowheads="1" noChangeShapeType="1" noTextEdit="1"/>
        </xdr:cNvSpPr>
      </xdr:nvSpPr>
      <xdr:spPr bwMode="auto">
        <a:xfrm>
          <a:off x="796633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64</xdr:col>
      <xdr:colOff>1012243</xdr:colOff>
      <xdr:row>56</xdr:row>
      <xdr:rowOff>121947</xdr:rowOff>
    </xdr:from>
    <xdr:to>
      <xdr:col>64</xdr:col>
      <xdr:colOff>1012243</xdr:colOff>
      <xdr:row>57</xdr:row>
      <xdr:rowOff>96744</xdr:rowOff>
    </xdr:to>
    <xdr:sp macro="" textlink="">
      <xdr:nvSpPr>
        <xdr:cNvPr id="732" name="WordArt 6"/>
        <xdr:cNvSpPr>
          <a:spLocks noChangeArrowheads="1" noChangeShapeType="1" noTextEdit="1"/>
        </xdr:cNvSpPr>
      </xdr:nvSpPr>
      <xdr:spPr bwMode="auto">
        <a:xfrm>
          <a:off x="953351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64</xdr:col>
      <xdr:colOff>1012243</xdr:colOff>
      <xdr:row>56</xdr:row>
      <xdr:rowOff>121947</xdr:rowOff>
    </xdr:from>
    <xdr:to>
      <xdr:col>64</xdr:col>
      <xdr:colOff>1012243</xdr:colOff>
      <xdr:row>57</xdr:row>
      <xdr:rowOff>96744</xdr:rowOff>
    </xdr:to>
    <xdr:sp macro="" textlink="">
      <xdr:nvSpPr>
        <xdr:cNvPr id="733" name="WordArt 6"/>
        <xdr:cNvSpPr>
          <a:spLocks noChangeArrowheads="1" noChangeShapeType="1" noTextEdit="1"/>
        </xdr:cNvSpPr>
      </xdr:nvSpPr>
      <xdr:spPr bwMode="auto">
        <a:xfrm>
          <a:off x="953351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56</xdr:row>
      <xdr:rowOff>121947</xdr:rowOff>
    </xdr:from>
    <xdr:to>
      <xdr:col>76</xdr:col>
      <xdr:colOff>3756</xdr:colOff>
      <xdr:row>57</xdr:row>
      <xdr:rowOff>96744</xdr:rowOff>
    </xdr:to>
    <xdr:sp macro="" textlink="">
      <xdr:nvSpPr>
        <xdr:cNvPr id="734" name="WordArt 6"/>
        <xdr:cNvSpPr>
          <a:spLocks noChangeArrowheads="1" noChangeShapeType="1" noTextEdit="1"/>
        </xdr:cNvSpPr>
      </xdr:nvSpPr>
      <xdr:spPr bwMode="auto">
        <a:xfrm>
          <a:off x="1139100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56</xdr:row>
      <xdr:rowOff>121947</xdr:rowOff>
    </xdr:from>
    <xdr:to>
      <xdr:col>75</xdr:col>
      <xdr:colOff>1012243</xdr:colOff>
      <xdr:row>57</xdr:row>
      <xdr:rowOff>96744</xdr:rowOff>
    </xdr:to>
    <xdr:sp macro="" textlink="">
      <xdr:nvSpPr>
        <xdr:cNvPr id="735" name="WordArt 6"/>
        <xdr:cNvSpPr>
          <a:spLocks noChangeArrowheads="1" noChangeShapeType="1" noTextEdit="1"/>
        </xdr:cNvSpPr>
      </xdr:nvSpPr>
      <xdr:spPr bwMode="auto">
        <a:xfrm>
          <a:off x="1135342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56</xdr:row>
      <xdr:rowOff>121947</xdr:rowOff>
    </xdr:from>
    <xdr:to>
      <xdr:col>75</xdr:col>
      <xdr:colOff>1012243</xdr:colOff>
      <xdr:row>57</xdr:row>
      <xdr:rowOff>96744</xdr:rowOff>
    </xdr:to>
    <xdr:sp macro="" textlink="">
      <xdr:nvSpPr>
        <xdr:cNvPr id="736" name="WordArt 6"/>
        <xdr:cNvSpPr>
          <a:spLocks noChangeArrowheads="1" noChangeShapeType="1" noTextEdit="1"/>
        </xdr:cNvSpPr>
      </xdr:nvSpPr>
      <xdr:spPr bwMode="auto">
        <a:xfrm>
          <a:off x="1135342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56</xdr:row>
      <xdr:rowOff>121947</xdr:rowOff>
    </xdr:from>
    <xdr:to>
      <xdr:col>76</xdr:col>
      <xdr:colOff>1012243</xdr:colOff>
      <xdr:row>57</xdr:row>
      <xdr:rowOff>96744</xdr:rowOff>
    </xdr:to>
    <xdr:sp macro="" textlink="">
      <xdr:nvSpPr>
        <xdr:cNvPr id="737" name="WordArt 6"/>
        <xdr:cNvSpPr>
          <a:spLocks noChangeArrowheads="1" noChangeShapeType="1" noTextEdit="1"/>
        </xdr:cNvSpPr>
      </xdr:nvSpPr>
      <xdr:spPr bwMode="auto">
        <a:xfrm>
          <a:off x="1149185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56</xdr:row>
      <xdr:rowOff>121947</xdr:rowOff>
    </xdr:from>
    <xdr:to>
      <xdr:col>76</xdr:col>
      <xdr:colOff>1012243</xdr:colOff>
      <xdr:row>57</xdr:row>
      <xdr:rowOff>96744</xdr:rowOff>
    </xdr:to>
    <xdr:sp macro="" textlink="">
      <xdr:nvSpPr>
        <xdr:cNvPr id="738" name="WordArt 6"/>
        <xdr:cNvSpPr>
          <a:spLocks noChangeArrowheads="1" noChangeShapeType="1" noTextEdit="1"/>
        </xdr:cNvSpPr>
      </xdr:nvSpPr>
      <xdr:spPr bwMode="auto">
        <a:xfrm>
          <a:off x="1149185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3756</xdr:colOff>
      <xdr:row>56</xdr:row>
      <xdr:rowOff>121947</xdr:rowOff>
    </xdr:from>
    <xdr:to>
      <xdr:col>69</xdr:col>
      <xdr:colOff>3756</xdr:colOff>
      <xdr:row>57</xdr:row>
      <xdr:rowOff>96744</xdr:rowOff>
    </xdr:to>
    <xdr:sp macro="" textlink="">
      <xdr:nvSpPr>
        <xdr:cNvPr id="739" name="WordArt 6"/>
        <xdr:cNvSpPr>
          <a:spLocks noChangeArrowheads="1" noChangeShapeType="1" noTextEdit="1"/>
        </xdr:cNvSpPr>
      </xdr:nvSpPr>
      <xdr:spPr bwMode="auto">
        <a:xfrm>
          <a:off x="1029245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70</xdr:col>
      <xdr:colOff>3756</xdr:colOff>
      <xdr:row>56</xdr:row>
      <xdr:rowOff>121947</xdr:rowOff>
    </xdr:from>
    <xdr:to>
      <xdr:col>70</xdr:col>
      <xdr:colOff>3756</xdr:colOff>
      <xdr:row>57</xdr:row>
      <xdr:rowOff>96744</xdr:rowOff>
    </xdr:to>
    <xdr:sp macro="" textlink="">
      <xdr:nvSpPr>
        <xdr:cNvPr id="740" name="WordArt 6"/>
        <xdr:cNvSpPr>
          <a:spLocks noChangeArrowheads="1" noChangeShapeType="1" noTextEdit="1"/>
        </xdr:cNvSpPr>
      </xdr:nvSpPr>
      <xdr:spPr bwMode="auto">
        <a:xfrm>
          <a:off x="1043469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71</xdr:col>
      <xdr:colOff>3756</xdr:colOff>
      <xdr:row>56</xdr:row>
      <xdr:rowOff>121947</xdr:rowOff>
    </xdr:from>
    <xdr:to>
      <xdr:col>71</xdr:col>
      <xdr:colOff>3756</xdr:colOff>
      <xdr:row>57</xdr:row>
      <xdr:rowOff>96744</xdr:rowOff>
    </xdr:to>
    <xdr:sp macro="" textlink="">
      <xdr:nvSpPr>
        <xdr:cNvPr id="741" name="WordArt 6"/>
        <xdr:cNvSpPr>
          <a:spLocks noChangeArrowheads="1" noChangeShapeType="1" noTextEdit="1"/>
        </xdr:cNvSpPr>
      </xdr:nvSpPr>
      <xdr:spPr bwMode="auto">
        <a:xfrm>
          <a:off x="1060487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72</xdr:col>
      <xdr:colOff>3756</xdr:colOff>
      <xdr:row>56</xdr:row>
      <xdr:rowOff>121947</xdr:rowOff>
    </xdr:from>
    <xdr:to>
      <xdr:col>72</xdr:col>
      <xdr:colOff>3756</xdr:colOff>
      <xdr:row>57</xdr:row>
      <xdr:rowOff>96744</xdr:rowOff>
    </xdr:to>
    <xdr:sp macro="" textlink="">
      <xdr:nvSpPr>
        <xdr:cNvPr id="742" name="WordArt 6"/>
        <xdr:cNvSpPr>
          <a:spLocks noChangeArrowheads="1" noChangeShapeType="1" noTextEdit="1"/>
        </xdr:cNvSpPr>
      </xdr:nvSpPr>
      <xdr:spPr bwMode="auto">
        <a:xfrm>
          <a:off x="1077886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73</xdr:col>
      <xdr:colOff>3756</xdr:colOff>
      <xdr:row>56</xdr:row>
      <xdr:rowOff>121947</xdr:rowOff>
    </xdr:from>
    <xdr:to>
      <xdr:col>73</xdr:col>
      <xdr:colOff>3756</xdr:colOff>
      <xdr:row>57</xdr:row>
      <xdr:rowOff>96744</xdr:rowOff>
    </xdr:to>
    <xdr:sp macro="" textlink="">
      <xdr:nvSpPr>
        <xdr:cNvPr id="743" name="WordArt 6"/>
        <xdr:cNvSpPr>
          <a:spLocks noChangeArrowheads="1" noChangeShapeType="1" noTextEdit="1"/>
        </xdr:cNvSpPr>
      </xdr:nvSpPr>
      <xdr:spPr bwMode="auto">
        <a:xfrm>
          <a:off x="1091602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74</xdr:col>
      <xdr:colOff>3756</xdr:colOff>
      <xdr:row>56</xdr:row>
      <xdr:rowOff>121947</xdr:rowOff>
    </xdr:from>
    <xdr:to>
      <xdr:col>74</xdr:col>
      <xdr:colOff>3756</xdr:colOff>
      <xdr:row>57</xdr:row>
      <xdr:rowOff>96744</xdr:rowOff>
    </xdr:to>
    <xdr:sp macro="" textlink="">
      <xdr:nvSpPr>
        <xdr:cNvPr id="744" name="WordArt 6"/>
        <xdr:cNvSpPr>
          <a:spLocks noChangeArrowheads="1" noChangeShapeType="1" noTextEdit="1"/>
        </xdr:cNvSpPr>
      </xdr:nvSpPr>
      <xdr:spPr bwMode="auto">
        <a:xfrm>
          <a:off x="1108239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3756</xdr:colOff>
      <xdr:row>56</xdr:row>
      <xdr:rowOff>121947</xdr:rowOff>
    </xdr:from>
    <xdr:to>
      <xdr:col>75</xdr:col>
      <xdr:colOff>3756</xdr:colOff>
      <xdr:row>57</xdr:row>
      <xdr:rowOff>96744</xdr:rowOff>
    </xdr:to>
    <xdr:sp macro="" textlink="">
      <xdr:nvSpPr>
        <xdr:cNvPr id="745" name="WordArt 6"/>
        <xdr:cNvSpPr>
          <a:spLocks noChangeArrowheads="1" noChangeShapeType="1" noTextEdit="1"/>
        </xdr:cNvSpPr>
      </xdr:nvSpPr>
      <xdr:spPr bwMode="auto">
        <a:xfrm>
          <a:off x="1125257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56</xdr:row>
      <xdr:rowOff>121947</xdr:rowOff>
    </xdr:from>
    <xdr:to>
      <xdr:col>76</xdr:col>
      <xdr:colOff>3756</xdr:colOff>
      <xdr:row>57</xdr:row>
      <xdr:rowOff>96744</xdr:rowOff>
    </xdr:to>
    <xdr:sp macro="" textlink="">
      <xdr:nvSpPr>
        <xdr:cNvPr id="746" name="WordArt 6"/>
        <xdr:cNvSpPr>
          <a:spLocks noChangeArrowheads="1" noChangeShapeType="1" noTextEdit="1"/>
        </xdr:cNvSpPr>
      </xdr:nvSpPr>
      <xdr:spPr bwMode="auto">
        <a:xfrm>
          <a:off x="1139100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3756</xdr:colOff>
      <xdr:row>56</xdr:row>
      <xdr:rowOff>121947</xdr:rowOff>
    </xdr:from>
    <xdr:to>
      <xdr:col>77</xdr:col>
      <xdr:colOff>3756</xdr:colOff>
      <xdr:row>57</xdr:row>
      <xdr:rowOff>96744</xdr:rowOff>
    </xdr:to>
    <xdr:sp macro="" textlink="">
      <xdr:nvSpPr>
        <xdr:cNvPr id="747" name="WordArt 6"/>
        <xdr:cNvSpPr>
          <a:spLocks noChangeArrowheads="1" noChangeShapeType="1" noTextEdit="1"/>
        </xdr:cNvSpPr>
      </xdr:nvSpPr>
      <xdr:spPr bwMode="auto">
        <a:xfrm>
          <a:off x="1156880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78</xdr:col>
      <xdr:colOff>3756</xdr:colOff>
      <xdr:row>56</xdr:row>
      <xdr:rowOff>121947</xdr:rowOff>
    </xdr:from>
    <xdr:to>
      <xdr:col>78</xdr:col>
      <xdr:colOff>3756</xdr:colOff>
      <xdr:row>57</xdr:row>
      <xdr:rowOff>96744</xdr:rowOff>
    </xdr:to>
    <xdr:sp macro="" textlink="">
      <xdr:nvSpPr>
        <xdr:cNvPr id="748" name="WordArt 6"/>
        <xdr:cNvSpPr>
          <a:spLocks noChangeArrowheads="1" noChangeShapeType="1" noTextEdit="1"/>
        </xdr:cNvSpPr>
      </xdr:nvSpPr>
      <xdr:spPr bwMode="auto">
        <a:xfrm>
          <a:off x="1175041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3756</xdr:colOff>
      <xdr:row>56</xdr:row>
      <xdr:rowOff>121947</xdr:rowOff>
    </xdr:from>
    <xdr:to>
      <xdr:col>79</xdr:col>
      <xdr:colOff>3756</xdr:colOff>
      <xdr:row>57</xdr:row>
      <xdr:rowOff>96744</xdr:rowOff>
    </xdr:to>
    <xdr:sp macro="" textlink="">
      <xdr:nvSpPr>
        <xdr:cNvPr id="749" name="WordArt 6"/>
        <xdr:cNvSpPr>
          <a:spLocks noChangeArrowheads="1" noChangeShapeType="1" noTextEdit="1"/>
        </xdr:cNvSpPr>
      </xdr:nvSpPr>
      <xdr:spPr bwMode="auto">
        <a:xfrm>
          <a:off x="1191678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80</xdr:col>
      <xdr:colOff>3756</xdr:colOff>
      <xdr:row>56</xdr:row>
      <xdr:rowOff>121947</xdr:rowOff>
    </xdr:from>
    <xdr:to>
      <xdr:col>80</xdr:col>
      <xdr:colOff>3756</xdr:colOff>
      <xdr:row>57</xdr:row>
      <xdr:rowOff>96744</xdr:rowOff>
    </xdr:to>
    <xdr:sp macro="" textlink="">
      <xdr:nvSpPr>
        <xdr:cNvPr id="750" name="WordArt 6"/>
        <xdr:cNvSpPr>
          <a:spLocks noChangeArrowheads="1" noChangeShapeType="1" noTextEdit="1"/>
        </xdr:cNvSpPr>
      </xdr:nvSpPr>
      <xdr:spPr bwMode="auto">
        <a:xfrm>
          <a:off x="1208315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3756</xdr:colOff>
      <xdr:row>56</xdr:row>
      <xdr:rowOff>121947</xdr:rowOff>
    </xdr:from>
    <xdr:to>
      <xdr:col>79</xdr:col>
      <xdr:colOff>3756</xdr:colOff>
      <xdr:row>57</xdr:row>
      <xdr:rowOff>96744</xdr:rowOff>
    </xdr:to>
    <xdr:sp macro="" textlink="">
      <xdr:nvSpPr>
        <xdr:cNvPr id="751" name="WordArt 6"/>
        <xdr:cNvSpPr>
          <a:spLocks noChangeArrowheads="1" noChangeShapeType="1" noTextEdit="1"/>
        </xdr:cNvSpPr>
      </xdr:nvSpPr>
      <xdr:spPr bwMode="auto">
        <a:xfrm>
          <a:off x="1191678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3756</xdr:colOff>
      <xdr:row>56</xdr:row>
      <xdr:rowOff>121947</xdr:rowOff>
    </xdr:from>
    <xdr:to>
      <xdr:col>75</xdr:col>
      <xdr:colOff>3756</xdr:colOff>
      <xdr:row>57</xdr:row>
      <xdr:rowOff>96744</xdr:rowOff>
    </xdr:to>
    <xdr:sp macro="" textlink="">
      <xdr:nvSpPr>
        <xdr:cNvPr id="752" name="WordArt 6"/>
        <xdr:cNvSpPr>
          <a:spLocks noChangeArrowheads="1" noChangeShapeType="1" noTextEdit="1"/>
        </xdr:cNvSpPr>
      </xdr:nvSpPr>
      <xdr:spPr bwMode="auto">
        <a:xfrm>
          <a:off x="1125257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74</xdr:col>
      <xdr:colOff>1012243</xdr:colOff>
      <xdr:row>56</xdr:row>
      <xdr:rowOff>121947</xdr:rowOff>
    </xdr:from>
    <xdr:to>
      <xdr:col>74</xdr:col>
      <xdr:colOff>1012243</xdr:colOff>
      <xdr:row>57</xdr:row>
      <xdr:rowOff>96744</xdr:rowOff>
    </xdr:to>
    <xdr:sp macro="" textlink="">
      <xdr:nvSpPr>
        <xdr:cNvPr id="753" name="WordArt 6"/>
        <xdr:cNvSpPr>
          <a:spLocks noChangeArrowheads="1" noChangeShapeType="1" noTextEdit="1"/>
        </xdr:cNvSpPr>
      </xdr:nvSpPr>
      <xdr:spPr bwMode="auto">
        <a:xfrm>
          <a:off x="1118324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74</xdr:col>
      <xdr:colOff>1012243</xdr:colOff>
      <xdr:row>56</xdr:row>
      <xdr:rowOff>121947</xdr:rowOff>
    </xdr:from>
    <xdr:to>
      <xdr:col>74</xdr:col>
      <xdr:colOff>1012243</xdr:colOff>
      <xdr:row>57</xdr:row>
      <xdr:rowOff>96744</xdr:rowOff>
    </xdr:to>
    <xdr:sp macro="" textlink="">
      <xdr:nvSpPr>
        <xdr:cNvPr id="754" name="WordArt 6"/>
        <xdr:cNvSpPr>
          <a:spLocks noChangeArrowheads="1" noChangeShapeType="1" noTextEdit="1"/>
        </xdr:cNvSpPr>
      </xdr:nvSpPr>
      <xdr:spPr bwMode="auto">
        <a:xfrm>
          <a:off x="1118324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56</xdr:row>
      <xdr:rowOff>121947</xdr:rowOff>
    </xdr:from>
    <xdr:to>
      <xdr:col>76</xdr:col>
      <xdr:colOff>3756</xdr:colOff>
      <xdr:row>57</xdr:row>
      <xdr:rowOff>96744</xdr:rowOff>
    </xdr:to>
    <xdr:sp macro="" textlink="">
      <xdr:nvSpPr>
        <xdr:cNvPr id="755" name="WordArt 6"/>
        <xdr:cNvSpPr>
          <a:spLocks noChangeArrowheads="1" noChangeShapeType="1" noTextEdit="1"/>
        </xdr:cNvSpPr>
      </xdr:nvSpPr>
      <xdr:spPr bwMode="auto">
        <a:xfrm>
          <a:off x="113910056"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56</xdr:row>
      <xdr:rowOff>121947</xdr:rowOff>
    </xdr:from>
    <xdr:to>
      <xdr:col>75</xdr:col>
      <xdr:colOff>1012243</xdr:colOff>
      <xdr:row>57</xdr:row>
      <xdr:rowOff>96744</xdr:rowOff>
    </xdr:to>
    <xdr:sp macro="" textlink="">
      <xdr:nvSpPr>
        <xdr:cNvPr id="756" name="WordArt 6"/>
        <xdr:cNvSpPr>
          <a:spLocks noChangeArrowheads="1" noChangeShapeType="1" noTextEdit="1"/>
        </xdr:cNvSpPr>
      </xdr:nvSpPr>
      <xdr:spPr bwMode="auto">
        <a:xfrm>
          <a:off x="1135342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56</xdr:row>
      <xdr:rowOff>121947</xdr:rowOff>
    </xdr:from>
    <xdr:to>
      <xdr:col>75</xdr:col>
      <xdr:colOff>1012243</xdr:colOff>
      <xdr:row>57</xdr:row>
      <xdr:rowOff>96744</xdr:rowOff>
    </xdr:to>
    <xdr:sp macro="" textlink="">
      <xdr:nvSpPr>
        <xdr:cNvPr id="757" name="WordArt 6"/>
        <xdr:cNvSpPr>
          <a:spLocks noChangeArrowheads="1" noChangeShapeType="1" noTextEdit="1"/>
        </xdr:cNvSpPr>
      </xdr:nvSpPr>
      <xdr:spPr bwMode="auto">
        <a:xfrm>
          <a:off x="1135342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56</xdr:row>
      <xdr:rowOff>121947</xdr:rowOff>
    </xdr:from>
    <xdr:to>
      <xdr:col>75</xdr:col>
      <xdr:colOff>1012243</xdr:colOff>
      <xdr:row>57</xdr:row>
      <xdr:rowOff>96744</xdr:rowOff>
    </xdr:to>
    <xdr:sp macro="" textlink="">
      <xdr:nvSpPr>
        <xdr:cNvPr id="758" name="WordArt 6"/>
        <xdr:cNvSpPr>
          <a:spLocks noChangeArrowheads="1" noChangeShapeType="1" noTextEdit="1"/>
        </xdr:cNvSpPr>
      </xdr:nvSpPr>
      <xdr:spPr bwMode="auto">
        <a:xfrm>
          <a:off x="1135342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56</xdr:row>
      <xdr:rowOff>121947</xdr:rowOff>
    </xdr:from>
    <xdr:to>
      <xdr:col>75</xdr:col>
      <xdr:colOff>1012243</xdr:colOff>
      <xdr:row>57</xdr:row>
      <xdr:rowOff>96744</xdr:rowOff>
    </xdr:to>
    <xdr:sp macro="" textlink="">
      <xdr:nvSpPr>
        <xdr:cNvPr id="759" name="WordArt 6"/>
        <xdr:cNvSpPr>
          <a:spLocks noChangeArrowheads="1" noChangeShapeType="1" noTextEdit="1"/>
        </xdr:cNvSpPr>
      </xdr:nvSpPr>
      <xdr:spPr bwMode="auto">
        <a:xfrm>
          <a:off x="1135342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56</xdr:row>
      <xdr:rowOff>121947</xdr:rowOff>
    </xdr:from>
    <xdr:to>
      <xdr:col>76</xdr:col>
      <xdr:colOff>1012243</xdr:colOff>
      <xdr:row>57</xdr:row>
      <xdr:rowOff>96744</xdr:rowOff>
    </xdr:to>
    <xdr:sp macro="" textlink="">
      <xdr:nvSpPr>
        <xdr:cNvPr id="760" name="WordArt 6"/>
        <xdr:cNvSpPr>
          <a:spLocks noChangeArrowheads="1" noChangeShapeType="1" noTextEdit="1"/>
        </xdr:cNvSpPr>
      </xdr:nvSpPr>
      <xdr:spPr bwMode="auto">
        <a:xfrm>
          <a:off x="1149185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56</xdr:row>
      <xdr:rowOff>121947</xdr:rowOff>
    </xdr:from>
    <xdr:to>
      <xdr:col>76</xdr:col>
      <xdr:colOff>1012243</xdr:colOff>
      <xdr:row>57</xdr:row>
      <xdr:rowOff>96744</xdr:rowOff>
    </xdr:to>
    <xdr:sp macro="" textlink="">
      <xdr:nvSpPr>
        <xdr:cNvPr id="761" name="WordArt 6"/>
        <xdr:cNvSpPr>
          <a:spLocks noChangeArrowheads="1" noChangeShapeType="1" noTextEdit="1"/>
        </xdr:cNvSpPr>
      </xdr:nvSpPr>
      <xdr:spPr bwMode="auto">
        <a:xfrm>
          <a:off x="1149185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1012243</xdr:colOff>
      <xdr:row>56</xdr:row>
      <xdr:rowOff>121947</xdr:rowOff>
    </xdr:from>
    <xdr:to>
      <xdr:col>69</xdr:col>
      <xdr:colOff>1012243</xdr:colOff>
      <xdr:row>57</xdr:row>
      <xdr:rowOff>96744</xdr:rowOff>
    </xdr:to>
    <xdr:sp macro="" textlink="">
      <xdr:nvSpPr>
        <xdr:cNvPr id="762" name="WordArt 6"/>
        <xdr:cNvSpPr>
          <a:spLocks noChangeArrowheads="1" noChangeShapeType="1" noTextEdit="1"/>
        </xdr:cNvSpPr>
      </xdr:nvSpPr>
      <xdr:spPr bwMode="auto">
        <a:xfrm>
          <a:off x="1039330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1012243</xdr:colOff>
      <xdr:row>56</xdr:row>
      <xdr:rowOff>121947</xdr:rowOff>
    </xdr:from>
    <xdr:to>
      <xdr:col>69</xdr:col>
      <xdr:colOff>1012243</xdr:colOff>
      <xdr:row>57</xdr:row>
      <xdr:rowOff>96744</xdr:rowOff>
    </xdr:to>
    <xdr:sp macro="" textlink="">
      <xdr:nvSpPr>
        <xdr:cNvPr id="763" name="WordArt 6"/>
        <xdr:cNvSpPr>
          <a:spLocks noChangeArrowheads="1" noChangeShapeType="1" noTextEdit="1"/>
        </xdr:cNvSpPr>
      </xdr:nvSpPr>
      <xdr:spPr bwMode="auto">
        <a:xfrm>
          <a:off x="1039330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56</xdr:row>
      <xdr:rowOff>121947</xdr:rowOff>
    </xdr:from>
    <xdr:to>
      <xdr:col>77</xdr:col>
      <xdr:colOff>1012243</xdr:colOff>
      <xdr:row>57</xdr:row>
      <xdr:rowOff>96744</xdr:rowOff>
    </xdr:to>
    <xdr:sp macro="" textlink="">
      <xdr:nvSpPr>
        <xdr:cNvPr id="764" name="WordArt 6"/>
        <xdr:cNvSpPr>
          <a:spLocks noChangeArrowheads="1" noChangeShapeType="1" noTextEdit="1"/>
        </xdr:cNvSpPr>
      </xdr:nvSpPr>
      <xdr:spPr bwMode="auto">
        <a:xfrm>
          <a:off x="1166965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56</xdr:row>
      <xdr:rowOff>121947</xdr:rowOff>
    </xdr:from>
    <xdr:to>
      <xdr:col>77</xdr:col>
      <xdr:colOff>1012243</xdr:colOff>
      <xdr:row>57</xdr:row>
      <xdr:rowOff>96744</xdr:rowOff>
    </xdr:to>
    <xdr:sp macro="" textlink="">
      <xdr:nvSpPr>
        <xdr:cNvPr id="765" name="WordArt 6"/>
        <xdr:cNvSpPr>
          <a:spLocks noChangeArrowheads="1" noChangeShapeType="1" noTextEdit="1"/>
        </xdr:cNvSpPr>
      </xdr:nvSpPr>
      <xdr:spPr bwMode="auto">
        <a:xfrm>
          <a:off x="1166965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41</xdr:col>
      <xdr:colOff>1012243</xdr:colOff>
      <xdr:row>56</xdr:row>
      <xdr:rowOff>121947</xdr:rowOff>
    </xdr:from>
    <xdr:to>
      <xdr:col>41</xdr:col>
      <xdr:colOff>1012243</xdr:colOff>
      <xdr:row>57</xdr:row>
      <xdr:rowOff>96744</xdr:rowOff>
    </xdr:to>
    <xdr:sp macro="" textlink="">
      <xdr:nvSpPr>
        <xdr:cNvPr id="766" name="WordArt 6"/>
        <xdr:cNvSpPr>
          <a:spLocks noChangeArrowheads="1" noChangeShapeType="1" noTextEdit="1"/>
        </xdr:cNvSpPr>
      </xdr:nvSpPr>
      <xdr:spPr bwMode="auto">
        <a:xfrm>
          <a:off x="579463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41</xdr:col>
      <xdr:colOff>1012243</xdr:colOff>
      <xdr:row>56</xdr:row>
      <xdr:rowOff>121947</xdr:rowOff>
    </xdr:from>
    <xdr:to>
      <xdr:col>41</xdr:col>
      <xdr:colOff>1012243</xdr:colOff>
      <xdr:row>57</xdr:row>
      <xdr:rowOff>96744</xdr:rowOff>
    </xdr:to>
    <xdr:sp macro="" textlink="">
      <xdr:nvSpPr>
        <xdr:cNvPr id="767" name="WordArt 6"/>
        <xdr:cNvSpPr>
          <a:spLocks noChangeArrowheads="1" noChangeShapeType="1" noTextEdit="1"/>
        </xdr:cNvSpPr>
      </xdr:nvSpPr>
      <xdr:spPr bwMode="auto">
        <a:xfrm>
          <a:off x="579463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41</xdr:col>
      <xdr:colOff>1012243</xdr:colOff>
      <xdr:row>56</xdr:row>
      <xdr:rowOff>121947</xdr:rowOff>
    </xdr:from>
    <xdr:to>
      <xdr:col>41</xdr:col>
      <xdr:colOff>1012243</xdr:colOff>
      <xdr:row>57</xdr:row>
      <xdr:rowOff>96744</xdr:rowOff>
    </xdr:to>
    <xdr:sp macro="" textlink="">
      <xdr:nvSpPr>
        <xdr:cNvPr id="768" name="WordArt 6"/>
        <xdr:cNvSpPr>
          <a:spLocks noChangeArrowheads="1" noChangeShapeType="1" noTextEdit="1"/>
        </xdr:cNvSpPr>
      </xdr:nvSpPr>
      <xdr:spPr bwMode="auto">
        <a:xfrm>
          <a:off x="579463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41</xdr:col>
      <xdr:colOff>1012243</xdr:colOff>
      <xdr:row>56</xdr:row>
      <xdr:rowOff>121947</xdr:rowOff>
    </xdr:from>
    <xdr:to>
      <xdr:col>41</xdr:col>
      <xdr:colOff>1012243</xdr:colOff>
      <xdr:row>57</xdr:row>
      <xdr:rowOff>96744</xdr:rowOff>
    </xdr:to>
    <xdr:sp macro="" textlink="">
      <xdr:nvSpPr>
        <xdr:cNvPr id="769" name="WordArt 6"/>
        <xdr:cNvSpPr>
          <a:spLocks noChangeArrowheads="1" noChangeShapeType="1" noTextEdit="1"/>
        </xdr:cNvSpPr>
      </xdr:nvSpPr>
      <xdr:spPr bwMode="auto">
        <a:xfrm>
          <a:off x="579463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56</xdr:row>
      <xdr:rowOff>121947</xdr:rowOff>
    </xdr:from>
    <xdr:to>
      <xdr:col>55</xdr:col>
      <xdr:colOff>1012243</xdr:colOff>
      <xdr:row>57</xdr:row>
      <xdr:rowOff>96744</xdr:rowOff>
    </xdr:to>
    <xdr:sp macro="" textlink="">
      <xdr:nvSpPr>
        <xdr:cNvPr id="770" name="WordArt 6"/>
        <xdr:cNvSpPr>
          <a:spLocks noChangeArrowheads="1" noChangeShapeType="1" noTextEdit="1"/>
        </xdr:cNvSpPr>
      </xdr:nvSpPr>
      <xdr:spPr bwMode="auto">
        <a:xfrm>
          <a:off x="796633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56</xdr:row>
      <xdr:rowOff>121947</xdr:rowOff>
    </xdr:from>
    <xdr:to>
      <xdr:col>55</xdr:col>
      <xdr:colOff>1012243</xdr:colOff>
      <xdr:row>57</xdr:row>
      <xdr:rowOff>96744</xdr:rowOff>
    </xdr:to>
    <xdr:sp macro="" textlink="">
      <xdr:nvSpPr>
        <xdr:cNvPr id="771" name="WordArt 6"/>
        <xdr:cNvSpPr>
          <a:spLocks noChangeArrowheads="1" noChangeShapeType="1" noTextEdit="1"/>
        </xdr:cNvSpPr>
      </xdr:nvSpPr>
      <xdr:spPr bwMode="auto">
        <a:xfrm>
          <a:off x="796633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56</xdr:row>
      <xdr:rowOff>121947</xdr:rowOff>
    </xdr:from>
    <xdr:to>
      <xdr:col>55</xdr:col>
      <xdr:colOff>1012243</xdr:colOff>
      <xdr:row>57</xdr:row>
      <xdr:rowOff>96744</xdr:rowOff>
    </xdr:to>
    <xdr:sp macro="" textlink="">
      <xdr:nvSpPr>
        <xdr:cNvPr id="772" name="WordArt 6"/>
        <xdr:cNvSpPr>
          <a:spLocks noChangeArrowheads="1" noChangeShapeType="1" noTextEdit="1"/>
        </xdr:cNvSpPr>
      </xdr:nvSpPr>
      <xdr:spPr bwMode="auto">
        <a:xfrm>
          <a:off x="796633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56</xdr:row>
      <xdr:rowOff>121947</xdr:rowOff>
    </xdr:from>
    <xdr:to>
      <xdr:col>55</xdr:col>
      <xdr:colOff>1012243</xdr:colOff>
      <xdr:row>57</xdr:row>
      <xdr:rowOff>96744</xdr:rowOff>
    </xdr:to>
    <xdr:sp macro="" textlink="">
      <xdr:nvSpPr>
        <xdr:cNvPr id="773" name="WordArt 6"/>
        <xdr:cNvSpPr>
          <a:spLocks noChangeArrowheads="1" noChangeShapeType="1" noTextEdit="1"/>
        </xdr:cNvSpPr>
      </xdr:nvSpPr>
      <xdr:spPr bwMode="auto">
        <a:xfrm>
          <a:off x="796633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1012243</xdr:colOff>
      <xdr:row>56</xdr:row>
      <xdr:rowOff>121947</xdr:rowOff>
    </xdr:from>
    <xdr:to>
      <xdr:col>69</xdr:col>
      <xdr:colOff>1012243</xdr:colOff>
      <xdr:row>57</xdr:row>
      <xdr:rowOff>96744</xdr:rowOff>
    </xdr:to>
    <xdr:sp macro="" textlink="">
      <xdr:nvSpPr>
        <xdr:cNvPr id="774" name="WordArt 6"/>
        <xdr:cNvSpPr>
          <a:spLocks noChangeArrowheads="1" noChangeShapeType="1" noTextEdit="1"/>
        </xdr:cNvSpPr>
      </xdr:nvSpPr>
      <xdr:spPr bwMode="auto">
        <a:xfrm>
          <a:off x="1039330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1012243</xdr:colOff>
      <xdr:row>56</xdr:row>
      <xdr:rowOff>121947</xdr:rowOff>
    </xdr:from>
    <xdr:to>
      <xdr:col>69</xdr:col>
      <xdr:colOff>1012243</xdr:colOff>
      <xdr:row>57</xdr:row>
      <xdr:rowOff>96744</xdr:rowOff>
    </xdr:to>
    <xdr:sp macro="" textlink="">
      <xdr:nvSpPr>
        <xdr:cNvPr id="775" name="WordArt 6"/>
        <xdr:cNvSpPr>
          <a:spLocks noChangeArrowheads="1" noChangeShapeType="1" noTextEdit="1"/>
        </xdr:cNvSpPr>
      </xdr:nvSpPr>
      <xdr:spPr bwMode="auto">
        <a:xfrm>
          <a:off x="1039330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1012243</xdr:colOff>
      <xdr:row>56</xdr:row>
      <xdr:rowOff>121947</xdr:rowOff>
    </xdr:from>
    <xdr:to>
      <xdr:col>69</xdr:col>
      <xdr:colOff>1012243</xdr:colOff>
      <xdr:row>57</xdr:row>
      <xdr:rowOff>96744</xdr:rowOff>
    </xdr:to>
    <xdr:sp macro="" textlink="">
      <xdr:nvSpPr>
        <xdr:cNvPr id="776" name="WordArt 6"/>
        <xdr:cNvSpPr>
          <a:spLocks noChangeArrowheads="1" noChangeShapeType="1" noTextEdit="1"/>
        </xdr:cNvSpPr>
      </xdr:nvSpPr>
      <xdr:spPr bwMode="auto">
        <a:xfrm>
          <a:off x="1039330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1012243</xdr:colOff>
      <xdr:row>56</xdr:row>
      <xdr:rowOff>121947</xdr:rowOff>
    </xdr:from>
    <xdr:to>
      <xdr:col>69</xdr:col>
      <xdr:colOff>1012243</xdr:colOff>
      <xdr:row>57</xdr:row>
      <xdr:rowOff>96744</xdr:rowOff>
    </xdr:to>
    <xdr:sp macro="" textlink="">
      <xdr:nvSpPr>
        <xdr:cNvPr id="777" name="WordArt 6"/>
        <xdr:cNvSpPr>
          <a:spLocks noChangeArrowheads="1" noChangeShapeType="1" noTextEdit="1"/>
        </xdr:cNvSpPr>
      </xdr:nvSpPr>
      <xdr:spPr bwMode="auto">
        <a:xfrm>
          <a:off x="103933043" y="26068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45</xdr:col>
      <xdr:colOff>1012243</xdr:colOff>
      <xdr:row>16</xdr:row>
      <xdr:rowOff>111125</xdr:rowOff>
    </xdr:from>
    <xdr:to>
      <xdr:col>45</xdr:col>
      <xdr:colOff>1012243</xdr:colOff>
      <xdr:row>17</xdr:row>
      <xdr:rowOff>82550</xdr:rowOff>
    </xdr:to>
    <xdr:sp macro="" textlink="">
      <xdr:nvSpPr>
        <xdr:cNvPr id="796" name="WordArt 5"/>
        <xdr:cNvSpPr>
          <a:spLocks noChangeArrowheads="1" noChangeShapeType="1" noTextEdit="1"/>
        </xdr:cNvSpPr>
      </xdr:nvSpPr>
      <xdr:spPr bwMode="auto">
        <a:xfrm>
          <a:off x="76364518" y="7235825"/>
          <a:ext cx="0" cy="20955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45</xdr:col>
      <xdr:colOff>1012243</xdr:colOff>
      <xdr:row>14</xdr:row>
      <xdr:rowOff>123825</xdr:rowOff>
    </xdr:from>
    <xdr:to>
      <xdr:col>45</xdr:col>
      <xdr:colOff>1012243</xdr:colOff>
      <xdr:row>15</xdr:row>
      <xdr:rowOff>98623</xdr:rowOff>
    </xdr:to>
    <xdr:sp macro="" textlink="">
      <xdr:nvSpPr>
        <xdr:cNvPr id="797" name="WordArt 6"/>
        <xdr:cNvSpPr>
          <a:spLocks noChangeArrowheads="1" noChangeShapeType="1" noTextEdit="1"/>
        </xdr:cNvSpPr>
      </xdr:nvSpPr>
      <xdr:spPr bwMode="auto">
        <a:xfrm>
          <a:off x="76364518" y="6772275"/>
          <a:ext cx="0" cy="212923"/>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45</xdr:col>
      <xdr:colOff>1012243</xdr:colOff>
      <xdr:row>16</xdr:row>
      <xdr:rowOff>111125</xdr:rowOff>
    </xdr:from>
    <xdr:to>
      <xdr:col>45</xdr:col>
      <xdr:colOff>1012243</xdr:colOff>
      <xdr:row>17</xdr:row>
      <xdr:rowOff>82550</xdr:rowOff>
    </xdr:to>
    <xdr:sp macro="" textlink="">
      <xdr:nvSpPr>
        <xdr:cNvPr id="800" name="WordArt 5"/>
        <xdr:cNvSpPr>
          <a:spLocks noChangeArrowheads="1" noChangeShapeType="1" noTextEdit="1"/>
        </xdr:cNvSpPr>
      </xdr:nvSpPr>
      <xdr:spPr bwMode="auto">
        <a:xfrm>
          <a:off x="76364518" y="7235825"/>
          <a:ext cx="0" cy="20955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45</xdr:col>
      <xdr:colOff>1012243</xdr:colOff>
      <xdr:row>14</xdr:row>
      <xdr:rowOff>123825</xdr:rowOff>
    </xdr:from>
    <xdr:to>
      <xdr:col>45</xdr:col>
      <xdr:colOff>1012243</xdr:colOff>
      <xdr:row>15</xdr:row>
      <xdr:rowOff>98623</xdr:rowOff>
    </xdr:to>
    <xdr:sp macro="" textlink="">
      <xdr:nvSpPr>
        <xdr:cNvPr id="801" name="WordArt 6"/>
        <xdr:cNvSpPr>
          <a:spLocks noChangeArrowheads="1" noChangeShapeType="1" noTextEdit="1"/>
        </xdr:cNvSpPr>
      </xdr:nvSpPr>
      <xdr:spPr bwMode="auto">
        <a:xfrm>
          <a:off x="76364518" y="6772275"/>
          <a:ext cx="0" cy="212923"/>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45</xdr:col>
      <xdr:colOff>1012243</xdr:colOff>
      <xdr:row>14</xdr:row>
      <xdr:rowOff>109246</xdr:rowOff>
    </xdr:from>
    <xdr:to>
      <xdr:col>45</xdr:col>
      <xdr:colOff>1012243</xdr:colOff>
      <xdr:row>15</xdr:row>
      <xdr:rowOff>90857</xdr:rowOff>
    </xdr:to>
    <xdr:sp macro="" textlink="">
      <xdr:nvSpPr>
        <xdr:cNvPr id="802" name="WordArt 5"/>
        <xdr:cNvSpPr>
          <a:spLocks noChangeArrowheads="1" noChangeShapeType="1" noTextEdit="1"/>
        </xdr:cNvSpPr>
      </xdr:nvSpPr>
      <xdr:spPr bwMode="auto">
        <a:xfrm>
          <a:off x="76364518" y="6757696"/>
          <a:ext cx="0" cy="219736"/>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45</xdr:col>
      <xdr:colOff>1012243</xdr:colOff>
      <xdr:row>12</xdr:row>
      <xdr:rowOff>121947</xdr:rowOff>
    </xdr:from>
    <xdr:to>
      <xdr:col>45</xdr:col>
      <xdr:colOff>1012243</xdr:colOff>
      <xdr:row>13</xdr:row>
      <xdr:rowOff>96744</xdr:rowOff>
    </xdr:to>
    <xdr:sp macro="" textlink="">
      <xdr:nvSpPr>
        <xdr:cNvPr id="803" name="WordArt 6"/>
        <xdr:cNvSpPr>
          <a:spLocks noChangeArrowheads="1" noChangeShapeType="1" noTextEdit="1"/>
        </xdr:cNvSpPr>
      </xdr:nvSpPr>
      <xdr:spPr bwMode="auto">
        <a:xfrm>
          <a:off x="76364518" y="6294147"/>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45</xdr:col>
      <xdr:colOff>1012243</xdr:colOff>
      <xdr:row>14</xdr:row>
      <xdr:rowOff>109246</xdr:rowOff>
    </xdr:from>
    <xdr:to>
      <xdr:col>45</xdr:col>
      <xdr:colOff>1012243</xdr:colOff>
      <xdr:row>15</xdr:row>
      <xdr:rowOff>90857</xdr:rowOff>
    </xdr:to>
    <xdr:sp macro="" textlink="">
      <xdr:nvSpPr>
        <xdr:cNvPr id="804" name="WordArt 5"/>
        <xdr:cNvSpPr>
          <a:spLocks noChangeArrowheads="1" noChangeShapeType="1" noTextEdit="1"/>
        </xdr:cNvSpPr>
      </xdr:nvSpPr>
      <xdr:spPr bwMode="auto">
        <a:xfrm>
          <a:off x="76364518" y="6757696"/>
          <a:ext cx="0" cy="219736"/>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45</xdr:col>
      <xdr:colOff>1012243</xdr:colOff>
      <xdr:row>12</xdr:row>
      <xdr:rowOff>121947</xdr:rowOff>
    </xdr:from>
    <xdr:to>
      <xdr:col>45</xdr:col>
      <xdr:colOff>1012243</xdr:colOff>
      <xdr:row>13</xdr:row>
      <xdr:rowOff>96744</xdr:rowOff>
    </xdr:to>
    <xdr:sp macro="" textlink="">
      <xdr:nvSpPr>
        <xdr:cNvPr id="805" name="WordArt 6"/>
        <xdr:cNvSpPr>
          <a:spLocks noChangeArrowheads="1" noChangeShapeType="1" noTextEdit="1"/>
        </xdr:cNvSpPr>
      </xdr:nvSpPr>
      <xdr:spPr bwMode="auto">
        <a:xfrm>
          <a:off x="76364518" y="6294147"/>
          <a:ext cx="0" cy="212922"/>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45</xdr:col>
      <xdr:colOff>1012243</xdr:colOff>
      <xdr:row>15</xdr:row>
      <xdr:rowOff>110186</xdr:rowOff>
    </xdr:from>
    <xdr:to>
      <xdr:col>45</xdr:col>
      <xdr:colOff>1012243</xdr:colOff>
      <xdr:row>16</xdr:row>
      <xdr:rowOff>91796</xdr:rowOff>
    </xdr:to>
    <xdr:sp macro="" textlink="">
      <xdr:nvSpPr>
        <xdr:cNvPr id="806" name="WordArt 5"/>
        <xdr:cNvSpPr>
          <a:spLocks noChangeArrowheads="1" noChangeShapeType="1" noTextEdit="1"/>
        </xdr:cNvSpPr>
      </xdr:nvSpPr>
      <xdr:spPr bwMode="auto">
        <a:xfrm>
          <a:off x="76364518" y="6996761"/>
          <a:ext cx="0" cy="21973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45</xdr:col>
      <xdr:colOff>1012243</xdr:colOff>
      <xdr:row>15</xdr:row>
      <xdr:rowOff>110186</xdr:rowOff>
    </xdr:from>
    <xdr:to>
      <xdr:col>45</xdr:col>
      <xdr:colOff>1012243</xdr:colOff>
      <xdr:row>16</xdr:row>
      <xdr:rowOff>91796</xdr:rowOff>
    </xdr:to>
    <xdr:sp macro="" textlink="">
      <xdr:nvSpPr>
        <xdr:cNvPr id="807" name="WordArt 5"/>
        <xdr:cNvSpPr>
          <a:spLocks noChangeArrowheads="1" noChangeShapeType="1" noTextEdit="1"/>
        </xdr:cNvSpPr>
      </xdr:nvSpPr>
      <xdr:spPr bwMode="auto">
        <a:xfrm>
          <a:off x="76364518" y="6996761"/>
          <a:ext cx="0" cy="21973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46</xdr:col>
      <xdr:colOff>1012243</xdr:colOff>
      <xdr:row>16</xdr:row>
      <xdr:rowOff>111125</xdr:rowOff>
    </xdr:from>
    <xdr:to>
      <xdr:col>46</xdr:col>
      <xdr:colOff>1012243</xdr:colOff>
      <xdr:row>17</xdr:row>
      <xdr:rowOff>82550</xdr:rowOff>
    </xdr:to>
    <xdr:sp macro="" textlink="">
      <xdr:nvSpPr>
        <xdr:cNvPr id="808" name="WordArt 5"/>
        <xdr:cNvSpPr>
          <a:spLocks noChangeArrowheads="1" noChangeShapeType="1" noTextEdit="1"/>
        </xdr:cNvSpPr>
      </xdr:nvSpPr>
      <xdr:spPr bwMode="auto">
        <a:xfrm>
          <a:off x="867245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46</xdr:col>
      <xdr:colOff>1012243</xdr:colOff>
      <xdr:row>14</xdr:row>
      <xdr:rowOff>123825</xdr:rowOff>
    </xdr:from>
    <xdr:to>
      <xdr:col>46</xdr:col>
      <xdr:colOff>1012243</xdr:colOff>
      <xdr:row>15</xdr:row>
      <xdr:rowOff>98623</xdr:rowOff>
    </xdr:to>
    <xdr:sp macro="" textlink="">
      <xdr:nvSpPr>
        <xdr:cNvPr id="809" name="WordArt 6"/>
        <xdr:cNvSpPr>
          <a:spLocks noChangeArrowheads="1" noChangeShapeType="1" noTextEdit="1"/>
        </xdr:cNvSpPr>
      </xdr:nvSpPr>
      <xdr:spPr bwMode="auto">
        <a:xfrm>
          <a:off x="867245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46</xdr:col>
      <xdr:colOff>1012243</xdr:colOff>
      <xdr:row>16</xdr:row>
      <xdr:rowOff>111125</xdr:rowOff>
    </xdr:from>
    <xdr:to>
      <xdr:col>46</xdr:col>
      <xdr:colOff>1012243</xdr:colOff>
      <xdr:row>17</xdr:row>
      <xdr:rowOff>82550</xdr:rowOff>
    </xdr:to>
    <xdr:sp macro="" textlink="">
      <xdr:nvSpPr>
        <xdr:cNvPr id="810" name="WordArt 5"/>
        <xdr:cNvSpPr>
          <a:spLocks noChangeArrowheads="1" noChangeShapeType="1" noTextEdit="1"/>
        </xdr:cNvSpPr>
      </xdr:nvSpPr>
      <xdr:spPr bwMode="auto">
        <a:xfrm>
          <a:off x="867245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46</xdr:col>
      <xdr:colOff>1012243</xdr:colOff>
      <xdr:row>14</xdr:row>
      <xdr:rowOff>123825</xdr:rowOff>
    </xdr:from>
    <xdr:to>
      <xdr:col>46</xdr:col>
      <xdr:colOff>1012243</xdr:colOff>
      <xdr:row>15</xdr:row>
      <xdr:rowOff>98623</xdr:rowOff>
    </xdr:to>
    <xdr:sp macro="" textlink="">
      <xdr:nvSpPr>
        <xdr:cNvPr id="811" name="WordArt 6"/>
        <xdr:cNvSpPr>
          <a:spLocks noChangeArrowheads="1" noChangeShapeType="1" noTextEdit="1"/>
        </xdr:cNvSpPr>
      </xdr:nvSpPr>
      <xdr:spPr bwMode="auto">
        <a:xfrm>
          <a:off x="867245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46</xdr:col>
      <xdr:colOff>1012243</xdr:colOff>
      <xdr:row>14</xdr:row>
      <xdr:rowOff>109246</xdr:rowOff>
    </xdr:from>
    <xdr:to>
      <xdr:col>46</xdr:col>
      <xdr:colOff>1012243</xdr:colOff>
      <xdr:row>15</xdr:row>
      <xdr:rowOff>90857</xdr:rowOff>
    </xdr:to>
    <xdr:sp macro="" textlink="">
      <xdr:nvSpPr>
        <xdr:cNvPr id="812" name="WordArt 5"/>
        <xdr:cNvSpPr>
          <a:spLocks noChangeArrowheads="1" noChangeShapeType="1" noTextEdit="1"/>
        </xdr:cNvSpPr>
      </xdr:nvSpPr>
      <xdr:spPr bwMode="auto">
        <a:xfrm>
          <a:off x="867245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46</xdr:col>
      <xdr:colOff>1012243</xdr:colOff>
      <xdr:row>12</xdr:row>
      <xdr:rowOff>121947</xdr:rowOff>
    </xdr:from>
    <xdr:to>
      <xdr:col>46</xdr:col>
      <xdr:colOff>1012243</xdr:colOff>
      <xdr:row>13</xdr:row>
      <xdr:rowOff>96744</xdr:rowOff>
    </xdr:to>
    <xdr:sp macro="" textlink="">
      <xdr:nvSpPr>
        <xdr:cNvPr id="813" name="WordArt 6"/>
        <xdr:cNvSpPr>
          <a:spLocks noChangeArrowheads="1" noChangeShapeType="1" noTextEdit="1"/>
        </xdr:cNvSpPr>
      </xdr:nvSpPr>
      <xdr:spPr bwMode="auto">
        <a:xfrm>
          <a:off x="867245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46</xdr:col>
      <xdr:colOff>1012243</xdr:colOff>
      <xdr:row>14</xdr:row>
      <xdr:rowOff>109246</xdr:rowOff>
    </xdr:from>
    <xdr:to>
      <xdr:col>46</xdr:col>
      <xdr:colOff>1012243</xdr:colOff>
      <xdr:row>15</xdr:row>
      <xdr:rowOff>90857</xdr:rowOff>
    </xdr:to>
    <xdr:sp macro="" textlink="">
      <xdr:nvSpPr>
        <xdr:cNvPr id="814" name="WordArt 5"/>
        <xdr:cNvSpPr>
          <a:spLocks noChangeArrowheads="1" noChangeShapeType="1" noTextEdit="1"/>
        </xdr:cNvSpPr>
      </xdr:nvSpPr>
      <xdr:spPr bwMode="auto">
        <a:xfrm>
          <a:off x="867245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46</xdr:col>
      <xdr:colOff>1012243</xdr:colOff>
      <xdr:row>12</xdr:row>
      <xdr:rowOff>121947</xdr:rowOff>
    </xdr:from>
    <xdr:to>
      <xdr:col>46</xdr:col>
      <xdr:colOff>1012243</xdr:colOff>
      <xdr:row>13</xdr:row>
      <xdr:rowOff>96744</xdr:rowOff>
    </xdr:to>
    <xdr:sp macro="" textlink="">
      <xdr:nvSpPr>
        <xdr:cNvPr id="815" name="WordArt 6"/>
        <xdr:cNvSpPr>
          <a:spLocks noChangeArrowheads="1" noChangeShapeType="1" noTextEdit="1"/>
        </xdr:cNvSpPr>
      </xdr:nvSpPr>
      <xdr:spPr bwMode="auto">
        <a:xfrm>
          <a:off x="867245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46</xdr:col>
      <xdr:colOff>1012243</xdr:colOff>
      <xdr:row>15</xdr:row>
      <xdr:rowOff>110186</xdr:rowOff>
    </xdr:from>
    <xdr:to>
      <xdr:col>46</xdr:col>
      <xdr:colOff>1012243</xdr:colOff>
      <xdr:row>16</xdr:row>
      <xdr:rowOff>91796</xdr:rowOff>
    </xdr:to>
    <xdr:sp macro="" textlink="">
      <xdr:nvSpPr>
        <xdr:cNvPr id="816" name="WordArt 5"/>
        <xdr:cNvSpPr>
          <a:spLocks noChangeArrowheads="1" noChangeShapeType="1" noTextEdit="1"/>
        </xdr:cNvSpPr>
      </xdr:nvSpPr>
      <xdr:spPr bwMode="auto">
        <a:xfrm>
          <a:off x="867245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46</xdr:col>
      <xdr:colOff>1012243</xdr:colOff>
      <xdr:row>15</xdr:row>
      <xdr:rowOff>110186</xdr:rowOff>
    </xdr:from>
    <xdr:to>
      <xdr:col>46</xdr:col>
      <xdr:colOff>1012243</xdr:colOff>
      <xdr:row>16</xdr:row>
      <xdr:rowOff>91796</xdr:rowOff>
    </xdr:to>
    <xdr:sp macro="" textlink="">
      <xdr:nvSpPr>
        <xdr:cNvPr id="817" name="WordArt 5"/>
        <xdr:cNvSpPr>
          <a:spLocks noChangeArrowheads="1" noChangeShapeType="1" noTextEdit="1"/>
        </xdr:cNvSpPr>
      </xdr:nvSpPr>
      <xdr:spPr bwMode="auto">
        <a:xfrm>
          <a:off x="867245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47</xdr:col>
      <xdr:colOff>1012243</xdr:colOff>
      <xdr:row>16</xdr:row>
      <xdr:rowOff>111125</xdr:rowOff>
    </xdr:from>
    <xdr:to>
      <xdr:col>47</xdr:col>
      <xdr:colOff>1012243</xdr:colOff>
      <xdr:row>17</xdr:row>
      <xdr:rowOff>82550</xdr:rowOff>
    </xdr:to>
    <xdr:sp macro="" textlink="">
      <xdr:nvSpPr>
        <xdr:cNvPr id="818" name="WordArt 5"/>
        <xdr:cNvSpPr>
          <a:spLocks noChangeArrowheads="1" noChangeShapeType="1" noTextEdit="1"/>
        </xdr:cNvSpPr>
      </xdr:nvSpPr>
      <xdr:spPr bwMode="auto">
        <a:xfrm>
          <a:off x="885787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47</xdr:col>
      <xdr:colOff>1012243</xdr:colOff>
      <xdr:row>14</xdr:row>
      <xdr:rowOff>123825</xdr:rowOff>
    </xdr:from>
    <xdr:to>
      <xdr:col>47</xdr:col>
      <xdr:colOff>1012243</xdr:colOff>
      <xdr:row>15</xdr:row>
      <xdr:rowOff>98623</xdr:rowOff>
    </xdr:to>
    <xdr:sp macro="" textlink="">
      <xdr:nvSpPr>
        <xdr:cNvPr id="819" name="WordArt 6"/>
        <xdr:cNvSpPr>
          <a:spLocks noChangeArrowheads="1" noChangeShapeType="1" noTextEdit="1"/>
        </xdr:cNvSpPr>
      </xdr:nvSpPr>
      <xdr:spPr bwMode="auto">
        <a:xfrm>
          <a:off x="885787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16</xdr:row>
      <xdr:rowOff>111125</xdr:rowOff>
    </xdr:from>
    <xdr:to>
      <xdr:col>47</xdr:col>
      <xdr:colOff>1012243</xdr:colOff>
      <xdr:row>17</xdr:row>
      <xdr:rowOff>82550</xdr:rowOff>
    </xdr:to>
    <xdr:sp macro="" textlink="">
      <xdr:nvSpPr>
        <xdr:cNvPr id="820" name="WordArt 5"/>
        <xdr:cNvSpPr>
          <a:spLocks noChangeArrowheads="1" noChangeShapeType="1" noTextEdit="1"/>
        </xdr:cNvSpPr>
      </xdr:nvSpPr>
      <xdr:spPr bwMode="auto">
        <a:xfrm>
          <a:off x="885787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47</xdr:col>
      <xdr:colOff>1012243</xdr:colOff>
      <xdr:row>14</xdr:row>
      <xdr:rowOff>123825</xdr:rowOff>
    </xdr:from>
    <xdr:to>
      <xdr:col>47</xdr:col>
      <xdr:colOff>1012243</xdr:colOff>
      <xdr:row>15</xdr:row>
      <xdr:rowOff>98623</xdr:rowOff>
    </xdr:to>
    <xdr:sp macro="" textlink="">
      <xdr:nvSpPr>
        <xdr:cNvPr id="821" name="WordArt 6"/>
        <xdr:cNvSpPr>
          <a:spLocks noChangeArrowheads="1" noChangeShapeType="1" noTextEdit="1"/>
        </xdr:cNvSpPr>
      </xdr:nvSpPr>
      <xdr:spPr bwMode="auto">
        <a:xfrm>
          <a:off x="885787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14</xdr:row>
      <xdr:rowOff>109246</xdr:rowOff>
    </xdr:from>
    <xdr:to>
      <xdr:col>47</xdr:col>
      <xdr:colOff>1012243</xdr:colOff>
      <xdr:row>15</xdr:row>
      <xdr:rowOff>90857</xdr:rowOff>
    </xdr:to>
    <xdr:sp macro="" textlink="">
      <xdr:nvSpPr>
        <xdr:cNvPr id="822" name="WordArt 5"/>
        <xdr:cNvSpPr>
          <a:spLocks noChangeArrowheads="1" noChangeShapeType="1" noTextEdit="1"/>
        </xdr:cNvSpPr>
      </xdr:nvSpPr>
      <xdr:spPr bwMode="auto">
        <a:xfrm>
          <a:off x="885787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47</xdr:col>
      <xdr:colOff>1012243</xdr:colOff>
      <xdr:row>12</xdr:row>
      <xdr:rowOff>121947</xdr:rowOff>
    </xdr:from>
    <xdr:to>
      <xdr:col>47</xdr:col>
      <xdr:colOff>1012243</xdr:colOff>
      <xdr:row>13</xdr:row>
      <xdr:rowOff>96744</xdr:rowOff>
    </xdr:to>
    <xdr:sp macro="" textlink="">
      <xdr:nvSpPr>
        <xdr:cNvPr id="823" name="WordArt 6"/>
        <xdr:cNvSpPr>
          <a:spLocks noChangeArrowheads="1" noChangeShapeType="1" noTextEdit="1"/>
        </xdr:cNvSpPr>
      </xdr:nvSpPr>
      <xdr:spPr bwMode="auto">
        <a:xfrm>
          <a:off x="885787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14</xdr:row>
      <xdr:rowOff>109246</xdr:rowOff>
    </xdr:from>
    <xdr:to>
      <xdr:col>47</xdr:col>
      <xdr:colOff>1012243</xdr:colOff>
      <xdr:row>15</xdr:row>
      <xdr:rowOff>90857</xdr:rowOff>
    </xdr:to>
    <xdr:sp macro="" textlink="">
      <xdr:nvSpPr>
        <xdr:cNvPr id="824" name="WordArt 5"/>
        <xdr:cNvSpPr>
          <a:spLocks noChangeArrowheads="1" noChangeShapeType="1" noTextEdit="1"/>
        </xdr:cNvSpPr>
      </xdr:nvSpPr>
      <xdr:spPr bwMode="auto">
        <a:xfrm>
          <a:off x="885787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47</xdr:col>
      <xdr:colOff>1012243</xdr:colOff>
      <xdr:row>12</xdr:row>
      <xdr:rowOff>121947</xdr:rowOff>
    </xdr:from>
    <xdr:to>
      <xdr:col>47</xdr:col>
      <xdr:colOff>1012243</xdr:colOff>
      <xdr:row>13</xdr:row>
      <xdr:rowOff>96744</xdr:rowOff>
    </xdr:to>
    <xdr:sp macro="" textlink="">
      <xdr:nvSpPr>
        <xdr:cNvPr id="825" name="WordArt 6"/>
        <xdr:cNvSpPr>
          <a:spLocks noChangeArrowheads="1" noChangeShapeType="1" noTextEdit="1"/>
        </xdr:cNvSpPr>
      </xdr:nvSpPr>
      <xdr:spPr bwMode="auto">
        <a:xfrm>
          <a:off x="885787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47</xdr:col>
      <xdr:colOff>1012243</xdr:colOff>
      <xdr:row>15</xdr:row>
      <xdr:rowOff>110186</xdr:rowOff>
    </xdr:from>
    <xdr:to>
      <xdr:col>47</xdr:col>
      <xdr:colOff>1012243</xdr:colOff>
      <xdr:row>16</xdr:row>
      <xdr:rowOff>91796</xdr:rowOff>
    </xdr:to>
    <xdr:sp macro="" textlink="">
      <xdr:nvSpPr>
        <xdr:cNvPr id="826" name="WordArt 5"/>
        <xdr:cNvSpPr>
          <a:spLocks noChangeArrowheads="1" noChangeShapeType="1" noTextEdit="1"/>
        </xdr:cNvSpPr>
      </xdr:nvSpPr>
      <xdr:spPr bwMode="auto">
        <a:xfrm>
          <a:off x="885787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47</xdr:col>
      <xdr:colOff>1012243</xdr:colOff>
      <xdr:row>15</xdr:row>
      <xdr:rowOff>110186</xdr:rowOff>
    </xdr:from>
    <xdr:to>
      <xdr:col>47</xdr:col>
      <xdr:colOff>1012243</xdr:colOff>
      <xdr:row>16</xdr:row>
      <xdr:rowOff>91796</xdr:rowOff>
    </xdr:to>
    <xdr:sp macro="" textlink="">
      <xdr:nvSpPr>
        <xdr:cNvPr id="827" name="WordArt 5"/>
        <xdr:cNvSpPr>
          <a:spLocks noChangeArrowheads="1" noChangeShapeType="1" noTextEdit="1"/>
        </xdr:cNvSpPr>
      </xdr:nvSpPr>
      <xdr:spPr bwMode="auto">
        <a:xfrm>
          <a:off x="885787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48</xdr:col>
      <xdr:colOff>1012243</xdr:colOff>
      <xdr:row>16</xdr:row>
      <xdr:rowOff>111125</xdr:rowOff>
    </xdr:from>
    <xdr:to>
      <xdr:col>48</xdr:col>
      <xdr:colOff>1012243</xdr:colOff>
      <xdr:row>17</xdr:row>
      <xdr:rowOff>82550</xdr:rowOff>
    </xdr:to>
    <xdr:sp macro="" textlink="">
      <xdr:nvSpPr>
        <xdr:cNvPr id="828" name="WordArt 5"/>
        <xdr:cNvSpPr>
          <a:spLocks noChangeArrowheads="1" noChangeShapeType="1" noTextEdit="1"/>
        </xdr:cNvSpPr>
      </xdr:nvSpPr>
      <xdr:spPr bwMode="auto">
        <a:xfrm>
          <a:off x="885787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48</xdr:col>
      <xdr:colOff>1012243</xdr:colOff>
      <xdr:row>14</xdr:row>
      <xdr:rowOff>123825</xdr:rowOff>
    </xdr:from>
    <xdr:to>
      <xdr:col>48</xdr:col>
      <xdr:colOff>1012243</xdr:colOff>
      <xdr:row>15</xdr:row>
      <xdr:rowOff>98623</xdr:rowOff>
    </xdr:to>
    <xdr:sp macro="" textlink="">
      <xdr:nvSpPr>
        <xdr:cNvPr id="829" name="WordArt 6"/>
        <xdr:cNvSpPr>
          <a:spLocks noChangeArrowheads="1" noChangeShapeType="1" noTextEdit="1"/>
        </xdr:cNvSpPr>
      </xdr:nvSpPr>
      <xdr:spPr bwMode="auto">
        <a:xfrm>
          <a:off x="885787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48</xdr:col>
      <xdr:colOff>1012243</xdr:colOff>
      <xdr:row>16</xdr:row>
      <xdr:rowOff>111125</xdr:rowOff>
    </xdr:from>
    <xdr:to>
      <xdr:col>48</xdr:col>
      <xdr:colOff>1012243</xdr:colOff>
      <xdr:row>17</xdr:row>
      <xdr:rowOff>82550</xdr:rowOff>
    </xdr:to>
    <xdr:sp macro="" textlink="">
      <xdr:nvSpPr>
        <xdr:cNvPr id="830" name="WordArt 5"/>
        <xdr:cNvSpPr>
          <a:spLocks noChangeArrowheads="1" noChangeShapeType="1" noTextEdit="1"/>
        </xdr:cNvSpPr>
      </xdr:nvSpPr>
      <xdr:spPr bwMode="auto">
        <a:xfrm>
          <a:off x="885787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48</xdr:col>
      <xdr:colOff>1012243</xdr:colOff>
      <xdr:row>14</xdr:row>
      <xdr:rowOff>123825</xdr:rowOff>
    </xdr:from>
    <xdr:to>
      <xdr:col>48</xdr:col>
      <xdr:colOff>1012243</xdr:colOff>
      <xdr:row>15</xdr:row>
      <xdr:rowOff>98623</xdr:rowOff>
    </xdr:to>
    <xdr:sp macro="" textlink="">
      <xdr:nvSpPr>
        <xdr:cNvPr id="831" name="WordArt 6"/>
        <xdr:cNvSpPr>
          <a:spLocks noChangeArrowheads="1" noChangeShapeType="1" noTextEdit="1"/>
        </xdr:cNvSpPr>
      </xdr:nvSpPr>
      <xdr:spPr bwMode="auto">
        <a:xfrm>
          <a:off x="885787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48</xdr:col>
      <xdr:colOff>1012243</xdr:colOff>
      <xdr:row>14</xdr:row>
      <xdr:rowOff>109246</xdr:rowOff>
    </xdr:from>
    <xdr:to>
      <xdr:col>48</xdr:col>
      <xdr:colOff>1012243</xdr:colOff>
      <xdr:row>15</xdr:row>
      <xdr:rowOff>90857</xdr:rowOff>
    </xdr:to>
    <xdr:sp macro="" textlink="">
      <xdr:nvSpPr>
        <xdr:cNvPr id="832" name="WordArt 5"/>
        <xdr:cNvSpPr>
          <a:spLocks noChangeArrowheads="1" noChangeShapeType="1" noTextEdit="1"/>
        </xdr:cNvSpPr>
      </xdr:nvSpPr>
      <xdr:spPr bwMode="auto">
        <a:xfrm>
          <a:off x="885787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48</xdr:col>
      <xdr:colOff>1012243</xdr:colOff>
      <xdr:row>12</xdr:row>
      <xdr:rowOff>121947</xdr:rowOff>
    </xdr:from>
    <xdr:to>
      <xdr:col>48</xdr:col>
      <xdr:colOff>1012243</xdr:colOff>
      <xdr:row>13</xdr:row>
      <xdr:rowOff>96744</xdr:rowOff>
    </xdr:to>
    <xdr:sp macro="" textlink="">
      <xdr:nvSpPr>
        <xdr:cNvPr id="833" name="WordArt 6"/>
        <xdr:cNvSpPr>
          <a:spLocks noChangeArrowheads="1" noChangeShapeType="1" noTextEdit="1"/>
        </xdr:cNvSpPr>
      </xdr:nvSpPr>
      <xdr:spPr bwMode="auto">
        <a:xfrm>
          <a:off x="885787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48</xdr:col>
      <xdr:colOff>1012243</xdr:colOff>
      <xdr:row>14</xdr:row>
      <xdr:rowOff>109246</xdr:rowOff>
    </xdr:from>
    <xdr:to>
      <xdr:col>48</xdr:col>
      <xdr:colOff>1012243</xdr:colOff>
      <xdr:row>15</xdr:row>
      <xdr:rowOff>90857</xdr:rowOff>
    </xdr:to>
    <xdr:sp macro="" textlink="">
      <xdr:nvSpPr>
        <xdr:cNvPr id="834" name="WordArt 5"/>
        <xdr:cNvSpPr>
          <a:spLocks noChangeArrowheads="1" noChangeShapeType="1" noTextEdit="1"/>
        </xdr:cNvSpPr>
      </xdr:nvSpPr>
      <xdr:spPr bwMode="auto">
        <a:xfrm>
          <a:off x="885787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48</xdr:col>
      <xdr:colOff>1012243</xdr:colOff>
      <xdr:row>12</xdr:row>
      <xdr:rowOff>121947</xdr:rowOff>
    </xdr:from>
    <xdr:to>
      <xdr:col>48</xdr:col>
      <xdr:colOff>1012243</xdr:colOff>
      <xdr:row>13</xdr:row>
      <xdr:rowOff>96744</xdr:rowOff>
    </xdr:to>
    <xdr:sp macro="" textlink="">
      <xdr:nvSpPr>
        <xdr:cNvPr id="835" name="WordArt 6"/>
        <xdr:cNvSpPr>
          <a:spLocks noChangeArrowheads="1" noChangeShapeType="1" noTextEdit="1"/>
        </xdr:cNvSpPr>
      </xdr:nvSpPr>
      <xdr:spPr bwMode="auto">
        <a:xfrm>
          <a:off x="885787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48</xdr:col>
      <xdr:colOff>1012243</xdr:colOff>
      <xdr:row>15</xdr:row>
      <xdr:rowOff>110186</xdr:rowOff>
    </xdr:from>
    <xdr:to>
      <xdr:col>48</xdr:col>
      <xdr:colOff>1012243</xdr:colOff>
      <xdr:row>16</xdr:row>
      <xdr:rowOff>91796</xdr:rowOff>
    </xdr:to>
    <xdr:sp macro="" textlink="">
      <xdr:nvSpPr>
        <xdr:cNvPr id="836" name="WordArt 5"/>
        <xdr:cNvSpPr>
          <a:spLocks noChangeArrowheads="1" noChangeShapeType="1" noTextEdit="1"/>
        </xdr:cNvSpPr>
      </xdr:nvSpPr>
      <xdr:spPr bwMode="auto">
        <a:xfrm>
          <a:off x="885787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48</xdr:col>
      <xdr:colOff>1012243</xdr:colOff>
      <xdr:row>15</xdr:row>
      <xdr:rowOff>110186</xdr:rowOff>
    </xdr:from>
    <xdr:to>
      <xdr:col>48</xdr:col>
      <xdr:colOff>1012243</xdr:colOff>
      <xdr:row>16</xdr:row>
      <xdr:rowOff>91796</xdr:rowOff>
    </xdr:to>
    <xdr:sp macro="" textlink="">
      <xdr:nvSpPr>
        <xdr:cNvPr id="837" name="WordArt 5"/>
        <xdr:cNvSpPr>
          <a:spLocks noChangeArrowheads="1" noChangeShapeType="1" noTextEdit="1"/>
        </xdr:cNvSpPr>
      </xdr:nvSpPr>
      <xdr:spPr bwMode="auto">
        <a:xfrm>
          <a:off x="885787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49</xdr:col>
      <xdr:colOff>1012243</xdr:colOff>
      <xdr:row>16</xdr:row>
      <xdr:rowOff>111125</xdr:rowOff>
    </xdr:from>
    <xdr:to>
      <xdr:col>49</xdr:col>
      <xdr:colOff>1012243</xdr:colOff>
      <xdr:row>17</xdr:row>
      <xdr:rowOff>82550</xdr:rowOff>
    </xdr:to>
    <xdr:sp macro="" textlink="">
      <xdr:nvSpPr>
        <xdr:cNvPr id="83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49</xdr:col>
      <xdr:colOff>1012243</xdr:colOff>
      <xdr:row>14</xdr:row>
      <xdr:rowOff>123825</xdr:rowOff>
    </xdr:from>
    <xdr:to>
      <xdr:col>49</xdr:col>
      <xdr:colOff>1012243</xdr:colOff>
      <xdr:row>15</xdr:row>
      <xdr:rowOff>98623</xdr:rowOff>
    </xdr:to>
    <xdr:sp macro="" textlink="">
      <xdr:nvSpPr>
        <xdr:cNvPr id="83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49</xdr:col>
      <xdr:colOff>1012243</xdr:colOff>
      <xdr:row>16</xdr:row>
      <xdr:rowOff>111125</xdr:rowOff>
    </xdr:from>
    <xdr:to>
      <xdr:col>49</xdr:col>
      <xdr:colOff>1012243</xdr:colOff>
      <xdr:row>17</xdr:row>
      <xdr:rowOff>82550</xdr:rowOff>
    </xdr:to>
    <xdr:sp macro="" textlink="">
      <xdr:nvSpPr>
        <xdr:cNvPr id="84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49</xdr:col>
      <xdr:colOff>1012243</xdr:colOff>
      <xdr:row>14</xdr:row>
      <xdr:rowOff>123825</xdr:rowOff>
    </xdr:from>
    <xdr:to>
      <xdr:col>49</xdr:col>
      <xdr:colOff>1012243</xdr:colOff>
      <xdr:row>15</xdr:row>
      <xdr:rowOff>98623</xdr:rowOff>
    </xdr:to>
    <xdr:sp macro="" textlink="">
      <xdr:nvSpPr>
        <xdr:cNvPr id="84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49</xdr:col>
      <xdr:colOff>1012243</xdr:colOff>
      <xdr:row>14</xdr:row>
      <xdr:rowOff>109246</xdr:rowOff>
    </xdr:from>
    <xdr:to>
      <xdr:col>49</xdr:col>
      <xdr:colOff>1012243</xdr:colOff>
      <xdr:row>15</xdr:row>
      <xdr:rowOff>90857</xdr:rowOff>
    </xdr:to>
    <xdr:sp macro="" textlink="">
      <xdr:nvSpPr>
        <xdr:cNvPr id="84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49</xdr:col>
      <xdr:colOff>1012243</xdr:colOff>
      <xdr:row>12</xdr:row>
      <xdr:rowOff>121947</xdr:rowOff>
    </xdr:from>
    <xdr:to>
      <xdr:col>49</xdr:col>
      <xdr:colOff>1012243</xdr:colOff>
      <xdr:row>13</xdr:row>
      <xdr:rowOff>96744</xdr:rowOff>
    </xdr:to>
    <xdr:sp macro="" textlink="">
      <xdr:nvSpPr>
        <xdr:cNvPr id="84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49</xdr:col>
      <xdr:colOff>1012243</xdr:colOff>
      <xdr:row>14</xdr:row>
      <xdr:rowOff>109246</xdr:rowOff>
    </xdr:from>
    <xdr:to>
      <xdr:col>49</xdr:col>
      <xdr:colOff>1012243</xdr:colOff>
      <xdr:row>15</xdr:row>
      <xdr:rowOff>90857</xdr:rowOff>
    </xdr:to>
    <xdr:sp macro="" textlink="">
      <xdr:nvSpPr>
        <xdr:cNvPr id="84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49</xdr:col>
      <xdr:colOff>1012243</xdr:colOff>
      <xdr:row>12</xdr:row>
      <xdr:rowOff>121947</xdr:rowOff>
    </xdr:from>
    <xdr:to>
      <xdr:col>49</xdr:col>
      <xdr:colOff>1012243</xdr:colOff>
      <xdr:row>13</xdr:row>
      <xdr:rowOff>96744</xdr:rowOff>
    </xdr:to>
    <xdr:sp macro="" textlink="">
      <xdr:nvSpPr>
        <xdr:cNvPr id="84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49</xdr:col>
      <xdr:colOff>1012243</xdr:colOff>
      <xdr:row>15</xdr:row>
      <xdr:rowOff>110186</xdr:rowOff>
    </xdr:from>
    <xdr:to>
      <xdr:col>49</xdr:col>
      <xdr:colOff>1012243</xdr:colOff>
      <xdr:row>16</xdr:row>
      <xdr:rowOff>91796</xdr:rowOff>
    </xdr:to>
    <xdr:sp macro="" textlink="">
      <xdr:nvSpPr>
        <xdr:cNvPr id="84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49</xdr:col>
      <xdr:colOff>1012243</xdr:colOff>
      <xdr:row>15</xdr:row>
      <xdr:rowOff>110186</xdr:rowOff>
    </xdr:from>
    <xdr:to>
      <xdr:col>49</xdr:col>
      <xdr:colOff>1012243</xdr:colOff>
      <xdr:row>16</xdr:row>
      <xdr:rowOff>91796</xdr:rowOff>
    </xdr:to>
    <xdr:sp macro="" textlink="">
      <xdr:nvSpPr>
        <xdr:cNvPr id="84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50</xdr:col>
      <xdr:colOff>1012243</xdr:colOff>
      <xdr:row>16</xdr:row>
      <xdr:rowOff>111125</xdr:rowOff>
    </xdr:from>
    <xdr:to>
      <xdr:col>50</xdr:col>
      <xdr:colOff>1012243</xdr:colOff>
      <xdr:row>17</xdr:row>
      <xdr:rowOff>82550</xdr:rowOff>
    </xdr:to>
    <xdr:sp macro="" textlink="">
      <xdr:nvSpPr>
        <xdr:cNvPr id="84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50</xdr:col>
      <xdr:colOff>1012243</xdr:colOff>
      <xdr:row>14</xdr:row>
      <xdr:rowOff>123825</xdr:rowOff>
    </xdr:from>
    <xdr:to>
      <xdr:col>50</xdr:col>
      <xdr:colOff>1012243</xdr:colOff>
      <xdr:row>15</xdr:row>
      <xdr:rowOff>98623</xdr:rowOff>
    </xdr:to>
    <xdr:sp macro="" textlink="">
      <xdr:nvSpPr>
        <xdr:cNvPr id="84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50</xdr:col>
      <xdr:colOff>1012243</xdr:colOff>
      <xdr:row>16</xdr:row>
      <xdr:rowOff>111125</xdr:rowOff>
    </xdr:from>
    <xdr:to>
      <xdr:col>50</xdr:col>
      <xdr:colOff>1012243</xdr:colOff>
      <xdr:row>17</xdr:row>
      <xdr:rowOff>82550</xdr:rowOff>
    </xdr:to>
    <xdr:sp macro="" textlink="">
      <xdr:nvSpPr>
        <xdr:cNvPr id="85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50</xdr:col>
      <xdr:colOff>1012243</xdr:colOff>
      <xdr:row>14</xdr:row>
      <xdr:rowOff>123825</xdr:rowOff>
    </xdr:from>
    <xdr:to>
      <xdr:col>50</xdr:col>
      <xdr:colOff>1012243</xdr:colOff>
      <xdr:row>15</xdr:row>
      <xdr:rowOff>98623</xdr:rowOff>
    </xdr:to>
    <xdr:sp macro="" textlink="">
      <xdr:nvSpPr>
        <xdr:cNvPr id="85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50</xdr:col>
      <xdr:colOff>1012243</xdr:colOff>
      <xdr:row>14</xdr:row>
      <xdr:rowOff>109246</xdr:rowOff>
    </xdr:from>
    <xdr:to>
      <xdr:col>50</xdr:col>
      <xdr:colOff>1012243</xdr:colOff>
      <xdr:row>15</xdr:row>
      <xdr:rowOff>90857</xdr:rowOff>
    </xdr:to>
    <xdr:sp macro="" textlink="">
      <xdr:nvSpPr>
        <xdr:cNvPr id="85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50</xdr:col>
      <xdr:colOff>1012243</xdr:colOff>
      <xdr:row>12</xdr:row>
      <xdr:rowOff>121947</xdr:rowOff>
    </xdr:from>
    <xdr:to>
      <xdr:col>50</xdr:col>
      <xdr:colOff>1012243</xdr:colOff>
      <xdr:row>13</xdr:row>
      <xdr:rowOff>96744</xdr:rowOff>
    </xdr:to>
    <xdr:sp macro="" textlink="">
      <xdr:nvSpPr>
        <xdr:cNvPr id="85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50</xdr:col>
      <xdr:colOff>1012243</xdr:colOff>
      <xdr:row>14</xdr:row>
      <xdr:rowOff>109246</xdr:rowOff>
    </xdr:from>
    <xdr:to>
      <xdr:col>50</xdr:col>
      <xdr:colOff>1012243</xdr:colOff>
      <xdr:row>15</xdr:row>
      <xdr:rowOff>90857</xdr:rowOff>
    </xdr:to>
    <xdr:sp macro="" textlink="">
      <xdr:nvSpPr>
        <xdr:cNvPr id="85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50</xdr:col>
      <xdr:colOff>1012243</xdr:colOff>
      <xdr:row>12</xdr:row>
      <xdr:rowOff>121947</xdr:rowOff>
    </xdr:from>
    <xdr:to>
      <xdr:col>50</xdr:col>
      <xdr:colOff>1012243</xdr:colOff>
      <xdr:row>13</xdr:row>
      <xdr:rowOff>96744</xdr:rowOff>
    </xdr:to>
    <xdr:sp macro="" textlink="">
      <xdr:nvSpPr>
        <xdr:cNvPr id="85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50</xdr:col>
      <xdr:colOff>1012243</xdr:colOff>
      <xdr:row>15</xdr:row>
      <xdr:rowOff>110186</xdr:rowOff>
    </xdr:from>
    <xdr:to>
      <xdr:col>50</xdr:col>
      <xdr:colOff>1012243</xdr:colOff>
      <xdr:row>16</xdr:row>
      <xdr:rowOff>91796</xdr:rowOff>
    </xdr:to>
    <xdr:sp macro="" textlink="">
      <xdr:nvSpPr>
        <xdr:cNvPr id="85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50</xdr:col>
      <xdr:colOff>1012243</xdr:colOff>
      <xdr:row>15</xdr:row>
      <xdr:rowOff>110186</xdr:rowOff>
    </xdr:from>
    <xdr:to>
      <xdr:col>50</xdr:col>
      <xdr:colOff>1012243</xdr:colOff>
      <xdr:row>16</xdr:row>
      <xdr:rowOff>91796</xdr:rowOff>
    </xdr:to>
    <xdr:sp macro="" textlink="">
      <xdr:nvSpPr>
        <xdr:cNvPr id="85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51</xdr:col>
      <xdr:colOff>1012243</xdr:colOff>
      <xdr:row>16</xdr:row>
      <xdr:rowOff>111125</xdr:rowOff>
    </xdr:from>
    <xdr:to>
      <xdr:col>51</xdr:col>
      <xdr:colOff>1012243</xdr:colOff>
      <xdr:row>17</xdr:row>
      <xdr:rowOff>82550</xdr:rowOff>
    </xdr:to>
    <xdr:sp macro="" textlink="">
      <xdr:nvSpPr>
        <xdr:cNvPr id="85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51</xdr:col>
      <xdr:colOff>1012243</xdr:colOff>
      <xdr:row>14</xdr:row>
      <xdr:rowOff>123825</xdr:rowOff>
    </xdr:from>
    <xdr:to>
      <xdr:col>51</xdr:col>
      <xdr:colOff>1012243</xdr:colOff>
      <xdr:row>15</xdr:row>
      <xdr:rowOff>98623</xdr:rowOff>
    </xdr:to>
    <xdr:sp macro="" textlink="">
      <xdr:nvSpPr>
        <xdr:cNvPr id="85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51</xdr:col>
      <xdr:colOff>1012243</xdr:colOff>
      <xdr:row>16</xdr:row>
      <xdr:rowOff>111125</xdr:rowOff>
    </xdr:from>
    <xdr:to>
      <xdr:col>51</xdr:col>
      <xdr:colOff>1012243</xdr:colOff>
      <xdr:row>17</xdr:row>
      <xdr:rowOff>82550</xdr:rowOff>
    </xdr:to>
    <xdr:sp macro="" textlink="">
      <xdr:nvSpPr>
        <xdr:cNvPr id="86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51</xdr:col>
      <xdr:colOff>1012243</xdr:colOff>
      <xdr:row>14</xdr:row>
      <xdr:rowOff>123825</xdr:rowOff>
    </xdr:from>
    <xdr:to>
      <xdr:col>51</xdr:col>
      <xdr:colOff>1012243</xdr:colOff>
      <xdr:row>15</xdr:row>
      <xdr:rowOff>98623</xdr:rowOff>
    </xdr:to>
    <xdr:sp macro="" textlink="">
      <xdr:nvSpPr>
        <xdr:cNvPr id="86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51</xdr:col>
      <xdr:colOff>1012243</xdr:colOff>
      <xdr:row>14</xdr:row>
      <xdr:rowOff>109246</xdr:rowOff>
    </xdr:from>
    <xdr:to>
      <xdr:col>51</xdr:col>
      <xdr:colOff>1012243</xdr:colOff>
      <xdr:row>15</xdr:row>
      <xdr:rowOff>90857</xdr:rowOff>
    </xdr:to>
    <xdr:sp macro="" textlink="">
      <xdr:nvSpPr>
        <xdr:cNvPr id="86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51</xdr:col>
      <xdr:colOff>1012243</xdr:colOff>
      <xdr:row>12</xdr:row>
      <xdr:rowOff>121947</xdr:rowOff>
    </xdr:from>
    <xdr:to>
      <xdr:col>51</xdr:col>
      <xdr:colOff>1012243</xdr:colOff>
      <xdr:row>13</xdr:row>
      <xdr:rowOff>96744</xdr:rowOff>
    </xdr:to>
    <xdr:sp macro="" textlink="">
      <xdr:nvSpPr>
        <xdr:cNvPr id="86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51</xdr:col>
      <xdr:colOff>1012243</xdr:colOff>
      <xdr:row>14</xdr:row>
      <xdr:rowOff>109246</xdr:rowOff>
    </xdr:from>
    <xdr:to>
      <xdr:col>51</xdr:col>
      <xdr:colOff>1012243</xdr:colOff>
      <xdr:row>15</xdr:row>
      <xdr:rowOff>90857</xdr:rowOff>
    </xdr:to>
    <xdr:sp macro="" textlink="">
      <xdr:nvSpPr>
        <xdr:cNvPr id="86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51</xdr:col>
      <xdr:colOff>1012243</xdr:colOff>
      <xdr:row>12</xdr:row>
      <xdr:rowOff>121947</xdr:rowOff>
    </xdr:from>
    <xdr:to>
      <xdr:col>51</xdr:col>
      <xdr:colOff>1012243</xdr:colOff>
      <xdr:row>13</xdr:row>
      <xdr:rowOff>96744</xdr:rowOff>
    </xdr:to>
    <xdr:sp macro="" textlink="">
      <xdr:nvSpPr>
        <xdr:cNvPr id="86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51</xdr:col>
      <xdr:colOff>1012243</xdr:colOff>
      <xdr:row>15</xdr:row>
      <xdr:rowOff>110186</xdr:rowOff>
    </xdr:from>
    <xdr:to>
      <xdr:col>51</xdr:col>
      <xdr:colOff>1012243</xdr:colOff>
      <xdr:row>16</xdr:row>
      <xdr:rowOff>91796</xdr:rowOff>
    </xdr:to>
    <xdr:sp macro="" textlink="">
      <xdr:nvSpPr>
        <xdr:cNvPr id="86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51</xdr:col>
      <xdr:colOff>1012243</xdr:colOff>
      <xdr:row>15</xdr:row>
      <xdr:rowOff>110186</xdr:rowOff>
    </xdr:from>
    <xdr:to>
      <xdr:col>51</xdr:col>
      <xdr:colOff>1012243</xdr:colOff>
      <xdr:row>16</xdr:row>
      <xdr:rowOff>91796</xdr:rowOff>
    </xdr:to>
    <xdr:sp macro="" textlink="">
      <xdr:nvSpPr>
        <xdr:cNvPr id="86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52</xdr:col>
      <xdr:colOff>1012243</xdr:colOff>
      <xdr:row>16</xdr:row>
      <xdr:rowOff>111125</xdr:rowOff>
    </xdr:from>
    <xdr:to>
      <xdr:col>52</xdr:col>
      <xdr:colOff>1012243</xdr:colOff>
      <xdr:row>17</xdr:row>
      <xdr:rowOff>82550</xdr:rowOff>
    </xdr:to>
    <xdr:sp macro="" textlink="">
      <xdr:nvSpPr>
        <xdr:cNvPr id="88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52</xdr:col>
      <xdr:colOff>1012243</xdr:colOff>
      <xdr:row>14</xdr:row>
      <xdr:rowOff>123825</xdr:rowOff>
    </xdr:from>
    <xdr:to>
      <xdr:col>52</xdr:col>
      <xdr:colOff>1012243</xdr:colOff>
      <xdr:row>15</xdr:row>
      <xdr:rowOff>98623</xdr:rowOff>
    </xdr:to>
    <xdr:sp macro="" textlink="">
      <xdr:nvSpPr>
        <xdr:cNvPr id="88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52</xdr:col>
      <xdr:colOff>1012243</xdr:colOff>
      <xdr:row>16</xdr:row>
      <xdr:rowOff>111125</xdr:rowOff>
    </xdr:from>
    <xdr:to>
      <xdr:col>52</xdr:col>
      <xdr:colOff>1012243</xdr:colOff>
      <xdr:row>17</xdr:row>
      <xdr:rowOff>82550</xdr:rowOff>
    </xdr:to>
    <xdr:sp macro="" textlink="">
      <xdr:nvSpPr>
        <xdr:cNvPr id="89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52</xdr:col>
      <xdr:colOff>1012243</xdr:colOff>
      <xdr:row>14</xdr:row>
      <xdr:rowOff>123825</xdr:rowOff>
    </xdr:from>
    <xdr:to>
      <xdr:col>52</xdr:col>
      <xdr:colOff>1012243</xdr:colOff>
      <xdr:row>15</xdr:row>
      <xdr:rowOff>98623</xdr:rowOff>
    </xdr:to>
    <xdr:sp macro="" textlink="">
      <xdr:nvSpPr>
        <xdr:cNvPr id="89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52</xdr:col>
      <xdr:colOff>1012243</xdr:colOff>
      <xdr:row>14</xdr:row>
      <xdr:rowOff>109246</xdr:rowOff>
    </xdr:from>
    <xdr:to>
      <xdr:col>52</xdr:col>
      <xdr:colOff>1012243</xdr:colOff>
      <xdr:row>15</xdr:row>
      <xdr:rowOff>90857</xdr:rowOff>
    </xdr:to>
    <xdr:sp macro="" textlink="">
      <xdr:nvSpPr>
        <xdr:cNvPr id="89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52</xdr:col>
      <xdr:colOff>1012243</xdr:colOff>
      <xdr:row>12</xdr:row>
      <xdr:rowOff>121947</xdr:rowOff>
    </xdr:from>
    <xdr:to>
      <xdr:col>52</xdr:col>
      <xdr:colOff>1012243</xdr:colOff>
      <xdr:row>13</xdr:row>
      <xdr:rowOff>96744</xdr:rowOff>
    </xdr:to>
    <xdr:sp macro="" textlink="">
      <xdr:nvSpPr>
        <xdr:cNvPr id="89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52</xdr:col>
      <xdr:colOff>1012243</xdr:colOff>
      <xdr:row>14</xdr:row>
      <xdr:rowOff>109246</xdr:rowOff>
    </xdr:from>
    <xdr:to>
      <xdr:col>52</xdr:col>
      <xdr:colOff>1012243</xdr:colOff>
      <xdr:row>15</xdr:row>
      <xdr:rowOff>90857</xdr:rowOff>
    </xdr:to>
    <xdr:sp macro="" textlink="">
      <xdr:nvSpPr>
        <xdr:cNvPr id="89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52</xdr:col>
      <xdr:colOff>1012243</xdr:colOff>
      <xdr:row>12</xdr:row>
      <xdr:rowOff>121947</xdr:rowOff>
    </xdr:from>
    <xdr:to>
      <xdr:col>52</xdr:col>
      <xdr:colOff>1012243</xdr:colOff>
      <xdr:row>13</xdr:row>
      <xdr:rowOff>96744</xdr:rowOff>
    </xdr:to>
    <xdr:sp macro="" textlink="">
      <xdr:nvSpPr>
        <xdr:cNvPr id="89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52</xdr:col>
      <xdr:colOff>1012243</xdr:colOff>
      <xdr:row>15</xdr:row>
      <xdr:rowOff>110186</xdr:rowOff>
    </xdr:from>
    <xdr:to>
      <xdr:col>52</xdr:col>
      <xdr:colOff>1012243</xdr:colOff>
      <xdr:row>16</xdr:row>
      <xdr:rowOff>91796</xdr:rowOff>
    </xdr:to>
    <xdr:sp macro="" textlink="">
      <xdr:nvSpPr>
        <xdr:cNvPr id="89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52</xdr:col>
      <xdr:colOff>1012243</xdr:colOff>
      <xdr:row>15</xdr:row>
      <xdr:rowOff>110186</xdr:rowOff>
    </xdr:from>
    <xdr:to>
      <xdr:col>52</xdr:col>
      <xdr:colOff>1012243</xdr:colOff>
      <xdr:row>16</xdr:row>
      <xdr:rowOff>91796</xdr:rowOff>
    </xdr:to>
    <xdr:sp macro="" textlink="">
      <xdr:nvSpPr>
        <xdr:cNvPr id="89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53</xdr:col>
      <xdr:colOff>1012243</xdr:colOff>
      <xdr:row>16</xdr:row>
      <xdr:rowOff>111125</xdr:rowOff>
    </xdr:from>
    <xdr:to>
      <xdr:col>53</xdr:col>
      <xdr:colOff>1012243</xdr:colOff>
      <xdr:row>17</xdr:row>
      <xdr:rowOff>82550</xdr:rowOff>
    </xdr:to>
    <xdr:sp macro="" textlink="">
      <xdr:nvSpPr>
        <xdr:cNvPr id="89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53</xdr:col>
      <xdr:colOff>1012243</xdr:colOff>
      <xdr:row>14</xdr:row>
      <xdr:rowOff>123825</xdr:rowOff>
    </xdr:from>
    <xdr:to>
      <xdr:col>53</xdr:col>
      <xdr:colOff>1012243</xdr:colOff>
      <xdr:row>15</xdr:row>
      <xdr:rowOff>98623</xdr:rowOff>
    </xdr:to>
    <xdr:sp macro="" textlink="">
      <xdr:nvSpPr>
        <xdr:cNvPr id="89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53</xdr:col>
      <xdr:colOff>1012243</xdr:colOff>
      <xdr:row>16</xdr:row>
      <xdr:rowOff>111125</xdr:rowOff>
    </xdr:from>
    <xdr:to>
      <xdr:col>53</xdr:col>
      <xdr:colOff>1012243</xdr:colOff>
      <xdr:row>17</xdr:row>
      <xdr:rowOff>82550</xdr:rowOff>
    </xdr:to>
    <xdr:sp macro="" textlink="">
      <xdr:nvSpPr>
        <xdr:cNvPr id="90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53</xdr:col>
      <xdr:colOff>1012243</xdr:colOff>
      <xdr:row>14</xdr:row>
      <xdr:rowOff>123825</xdr:rowOff>
    </xdr:from>
    <xdr:to>
      <xdr:col>53</xdr:col>
      <xdr:colOff>1012243</xdr:colOff>
      <xdr:row>15</xdr:row>
      <xdr:rowOff>98623</xdr:rowOff>
    </xdr:to>
    <xdr:sp macro="" textlink="">
      <xdr:nvSpPr>
        <xdr:cNvPr id="90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53</xdr:col>
      <xdr:colOff>1012243</xdr:colOff>
      <xdr:row>14</xdr:row>
      <xdr:rowOff>109246</xdr:rowOff>
    </xdr:from>
    <xdr:to>
      <xdr:col>53</xdr:col>
      <xdr:colOff>1012243</xdr:colOff>
      <xdr:row>15</xdr:row>
      <xdr:rowOff>90857</xdr:rowOff>
    </xdr:to>
    <xdr:sp macro="" textlink="">
      <xdr:nvSpPr>
        <xdr:cNvPr id="90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53</xdr:col>
      <xdr:colOff>1012243</xdr:colOff>
      <xdr:row>12</xdr:row>
      <xdr:rowOff>121947</xdr:rowOff>
    </xdr:from>
    <xdr:to>
      <xdr:col>53</xdr:col>
      <xdr:colOff>1012243</xdr:colOff>
      <xdr:row>13</xdr:row>
      <xdr:rowOff>96744</xdr:rowOff>
    </xdr:to>
    <xdr:sp macro="" textlink="">
      <xdr:nvSpPr>
        <xdr:cNvPr id="90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53</xdr:col>
      <xdr:colOff>1012243</xdr:colOff>
      <xdr:row>14</xdr:row>
      <xdr:rowOff>109246</xdr:rowOff>
    </xdr:from>
    <xdr:to>
      <xdr:col>53</xdr:col>
      <xdr:colOff>1012243</xdr:colOff>
      <xdr:row>15</xdr:row>
      <xdr:rowOff>90857</xdr:rowOff>
    </xdr:to>
    <xdr:sp macro="" textlink="">
      <xdr:nvSpPr>
        <xdr:cNvPr id="90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53</xdr:col>
      <xdr:colOff>1012243</xdr:colOff>
      <xdr:row>12</xdr:row>
      <xdr:rowOff>121947</xdr:rowOff>
    </xdr:from>
    <xdr:to>
      <xdr:col>53</xdr:col>
      <xdr:colOff>1012243</xdr:colOff>
      <xdr:row>13</xdr:row>
      <xdr:rowOff>96744</xdr:rowOff>
    </xdr:to>
    <xdr:sp macro="" textlink="">
      <xdr:nvSpPr>
        <xdr:cNvPr id="90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53</xdr:col>
      <xdr:colOff>1012243</xdr:colOff>
      <xdr:row>15</xdr:row>
      <xdr:rowOff>110186</xdr:rowOff>
    </xdr:from>
    <xdr:to>
      <xdr:col>53</xdr:col>
      <xdr:colOff>1012243</xdr:colOff>
      <xdr:row>16</xdr:row>
      <xdr:rowOff>91796</xdr:rowOff>
    </xdr:to>
    <xdr:sp macro="" textlink="">
      <xdr:nvSpPr>
        <xdr:cNvPr id="90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53</xdr:col>
      <xdr:colOff>1012243</xdr:colOff>
      <xdr:row>15</xdr:row>
      <xdr:rowOff>110186</xdr:rowOff>
    </xdr:from>
    <xdr:to>
      <xdr:col>53</xdr:col>
      <xdr:colOff>1012243</xdr:colOff>
      <xdr:row>16</xdr:row>
      <xdr:rowOff>91796</xdr:rowOff>
    </xdr:to>
    <xdr:sp macro="" textlink="">
      <xdr:nvSpPr>
        <xdr:cNvPr id="90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54</xdr:col>
      <xdr:colOff>1012243</xdr:colOff>
      <xdr:row>16</xdr:row>
      <xdr:rowOff>111125</xdr:rowOff>
    </xdr:from>
    <xdr:to>
      <xdr:col>54</xdr:col>
      <xdr:colOff>1012243</xdr:colOff>
      <xdr:row>17</xdr:row>
      <xdr:rowOff>82550</xdr:rowOff>
    </xdr:to>
    <xdr:sp macro="" textlink="">
      <xdr:nvSpPr>
        <xdr:cNvPr id="90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54</xdr:col>
      <xdr:colOff>1012243</xdr:colOff>
      <xdr:row>14</xdr:row>
      <xdr:rowOff>123825</xdr:rowOff>
    </xdr:from>
    <xdr:to>
      <xdr:col>54</xdr:col>
      <xdr:colOff>1012243</xdr:colOff>
      <xdr:row>15</xdr:row>
      <xdr:rowOff>98623</xdr:rowOff>
    </xdr:to>
    <xdr:sp macro="" textlink="">
      <xdr:nvSpPr>
        <xdr:cNvPr id="90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54</xdr:col>
      <xdr:colOff>1012243</xdr:colOff>
      <xdr:row>16</xdr:row>
      <xdr:rowOff>111125</xdr:rowOff>
    </xdr:from>
    <xdr:to>
      <xdr:col>54</xdr:col>
      <xdr:colOff>1012243</xdr:colOff>
      <xdr:row>17</xdr:row>
      <xdr:rowOff>82550</xdr:rowOff>
    </xdr:to>
    <xdr:sp macro="" textlink="">
      <xdr:nvSpPr>
        <xdr:cNvPr id="91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54</xdr:col>
      <xdr:colOff>1012243</xdr:colOff>
      <xdr:row>14</xdr:row>
      <xdr:rowOff>123825</xdr:rowOff>
    </xdr:from>
    <xdr:to>
      <xdr:col>54</xdr:col>
      <xdr:colOff>1012243</xdr:colOff>
      <xdr:row>15</xdr:row>
      <xdr:rowOff>98623</xdr:rowOff>
    </xdr:to>
    <xdr:sp macro="" textlink="">
      <xdr:nvSpPr>
        <xdr:cNvPr id="91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54</xdr:col>
      <xdr:colOff>1012243</xdr:colOff>
      <xdr:row>14</xdr:row>
      <xdr:rowOff>109246</xdr:rowOff>
    </xdr:from>
    <xdr:to>
      <xdr:col>54</xdr:col>
      <xdr:colOff>1012243</xdr:colOff>
      <xdr:row>15</xdr:row>
      <xdr:rowOff>90857</xdr:rowOff>
    </xdr:to>
    <xdr:sp macro="" textlink="">
      <xdr:nvSpPr>
        <xdr:cNvPr id="91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54</xdr:col>
      <xdr:colOff>1012243</xdr:colOff>
      <xdr:row>12</xdr:row>
      <xdr:rowOff>121947</xdr:rowOff>
    </xdr:from>
    <xdr:to>
      <xdr:col>54</xdr:col>
      <xdr:colOff>1012243</xdr:colOff>
      <xdr:row>13</xdr:row>
      <xdr:rowOff>96744</xdr:rowOff>
    </xdr:to>
    <xdr:sp macro="" textlink="">
      <xdr:nvSpPr>
        <xdr:cNvPr id="91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54</xdr:col>
      <xdr:colOff>1012243</xdr:colOff>
      <xdr:row>14</xdr:row>
      <xdr:rowOff>109246</xdr:rowOff>
    </xdr:from>
    <xdr:to>
      <xdr:col>54</xdr:col>
      <xdr:colOff>1012243</xdr:colOff>
      <xdr:row>15</xdr:row>
      <xdr:rowOff>90857</xdr:rowOff>
    </xdr:to>
    <xdr:sp macro="" textlink="">
      <xdr:nvSpPr>
        <xdr:cNvPr id="91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54</xdr:col>
      <xdr:colOff>1012243</xdr:colOff>
      <xdr:row>12</xdr:row>
      <xdr:rowOff>121947</xdr:rowOff>
    </xdr:from>
    <xdr:to>
      <xdr:col>54</xdr:col>
      <xdr:colOff>1012243</xdr:colOff>
      <xdr:row>13</xdr:row>
      <xdr:rowOff>96744</xdr:rowOff>
    </xdr:to>
    <xdr:sp macro="" textlink="">
      <xdr:nvSpPr>
        <xdr:cNvPr id="91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54</xdr:col>
      <xdr:colOff>1012243</xdr:colOff>
      <xdr:row>15</xdr:row>
      <xdr:rowOff>110186</xdr:rowOff>
    </xdr:from>
    <xdr:to>
      <xdr:col>54</xdr:col>
      <xdr:colOff>1012243</xdr:colOff>
      <xdr:row>16</xdr:row>
      <xdr:rowOff>91796</xdr:rowOff>
    </xdr:to>
    <xdr:sp macro="" textlink="">
      <xdr:nvSpPr>
        <xdr:cNvPr id="91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54</xdr:col>
      <xdr:colOff>1012243</xdr:colOff>
      <xdr:row>15</xdr:row>
      <xdr:rowOff>110186</xdr:rowOff>
    </xdr:from>
    <xdr:to>
      <xdr:col>54</xdr:col>
      <xdr:colOff>1012243</xdr:colOff>
      <xdr:row>16</xdr:row>
      <xdr:rowOff>91796</xdr:rowOff>
    </xdr:to>
    <xdr:sp macro="" textlink="">
      <xdr:nvSpPr>
        <xdr:cNvPr id="91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55</xdr:col>
      <xdr:colOff>1012243</xdr:colOff>
      <xdr:row>16</xdr:row>
      <xdr:rowOff>111125</xdr:rowOff>
    </xdr:from>
    <xdr:to>
      <xdr:col>55</xdr:col>
      <xdr:colOff>1012243</xdr:colOff>
      <xdr:row>17</xdr:row>
      <xdr:rowOff>82550</xdr:rowOff>
    </xdr:to>
    <xdr:sp macro="" textlink="">
      <xdr:nvSpPr>
        <xdr:cNvPr id="91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55</xdr:col>
      <xdr:colOff>1012243</xdr:colOff>
      <xdr:row>14</xdr:row>
      <xdr:rowOff>123825</xdr:rowOff>
    </xdr:from>
    <xdr:to>
      <xdr:col>55</xdr:col>
      <xdr:colOff>1012243</xdr:colOff>
      <xdr:row>15</xdr:row>
      <xdr:rowOff>98623</xdr:rowOff>
    </xdr:to>
    <xdr:sp macro="" textlink="">
      <xdr:nvSpPr>
        <xdr:cNvPr id="91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16</xdr:row>
      <xdr:rowOff>111125</xdr:rowOff>
    </xdr:from>
    <xdr:to>
      <xdr:col>55</xdr:col>
      <xdr:colOff>1012243</xdr:colOff>
      <xdr:row>17</xdr:row>
      <xdr:rowOff>82550</xdr:rowOff>
    </xdr:to>
    <xdr:sp macro="" textlink="">
      <xdr:nvSpPr>
        <xdr:cNvPr id="92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55</xdr:col>
      <xdr:colOff>1012243</xdr:colOff>
      <xdr:row>14</xdr:row>
      <xdr:rowOff>123825</xdr:rowOff>
    </xdr:from>
    <xdr:to>
      <xdr:col>55</xdr:col>
      <xdr:colOff>1012243</xdr:colOff>
      <xdr:row>15</xdr:row>
      <xdr:rowOff>98623</xdr:rowOff>
    </xdr:to>
    <xdr:sp macro="" textlink="">
      <xdr:nvSpPr>
        <xdr:cNvPr id="92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14</xdr:row>
      <xdr:rowOff>109246</xdr:rowOff>
    </xdr:from>
    <xdr:to>
      <xdr:col>55</xdr:col>
      <xdr:colOff>1012243</xdr:colOff>
      <xdr:row>15</xdr:row>
      <xdr:rowOff>90857</xdr:rowOff>
    </xdr:to>
    <xdr:sp macro="" textlink="">
      <xdr:nvSpPr>
        <xdr:cNvPr id="92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55</xdr:col>
      <xdr:colOff>1012243</xdr:colOff>
      <xdr:row>12</xdr:row>
      <xdr:rowOff>121947</xdr:rowOff>
    </xdr:from>
    <xdr:to>
      <xdr:col>55</xdr:col>
      <xdr:colOff>1012243</xdr:colOff>
      <xdr:row>13</xdr:row>
      <xdr:rowOff>96744</xdr:rowOff>
    </xdr:to>
    <xdr:sp macro="" textlink="">
      <xdr:nvSpPr>
        <xdr:cNvPr id="92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14</xdr:row>
      <xdr:rowOff>109246</xdr:rowOff>
    </xdr:from>
    <xdr:to>
      <xdr:col>55</xdr:col>
      <xdr:colOff>1012243</xdr:colOff>
      <xdr:row>15</xdr:row>
      <xdr:rowOff>90857</xdr:rowOff>
    </xdr:to>
    <xdr:sp macro="" textlink="">
      <xdr:nvSpPr>
        <xdr:cNvPr id="92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55</xdr:col>
      <xdr:colOff>1012243</xdr:colOff>
      <xdr:row>12</xdr:row>
      <xdr:rowOff>121947</xdr:rowOff>
    </xdr:from>
    <xdr:to>
      <xdr:col>55</xdr:col>
      <xdr:colOff>1012243</xdr:colOff>
      <xdr:row>13</xdr:row>
      <xdr:rowOff>96744</xdr:rowOff>
    </xdr:to>
    <xdr:sp macro="" textlink="">
      <xdr:nvSpPr>
        <xdr:cNvPr id="92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55</xdr:col>
      <xdr:colOff>1012243</xdr:colOff>
      <xdr:row>15</xdr:row>
      <xdr:rowOff>110186</xdr:rowOff>
    </xdr:from>
    <xdr:to>
      <xdr:col>55</xdr:col>
      <xdr:colOff>1012243</xdr:colOff>
      <xdr:row>16</xdr:row>
      <xdr:rowOff>91796</xdr:rowOff>
    </xdr:to>
    <xdr:sp macro="" textlink="">
      <xdr:nvSpPr>
        <xdr:cNvPr id="92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55</xdr:col>
      <xdr:colOff>1012243</xdr:colOff>
      <xdr:row>15</xdr:row>
      <xdr:rowOff>110186</xdr:rowOff>
    </xdr:from>
    <xdr:to>
      <xdr:col>55</xdr:col>
      <xdr:colOff>1012243</xdr:colOff>
      <xdr:row>16</xdr:row>
      <xdr:rowOff>91796</xdr:rowOff>
    </xdr:to>
    <xdr:sp macro="" textlink="">
      <xdr:nvSpPr>
        <xdr:cNvPr id="92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56</xdr:col>
      <xdr:colOff>1012243</xdr:colOff>
      <xdr:row>16</xdr:row>
      <xdr:rowOff>111125</xdr:rowOff>
    </xdr:from>
    <xdr:to>
      <xdr:col>56</xdr:col>
      <xdr:colOff>1012243</xdr:colOff>
      <xdr:row>17</xdr:row>
      <xdr:rowOff>82550</xdr:rowOff>
    </xdr:to>
    <xdr:sp macro="" textlink="">
      <xdr:nvSpPr>
        <xdr:cNvPr id="92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56</xdr:col>
      <xdr:colOff>1012243</xdr:colOff>
      <xdr:row>14</xdr:row>
      <xdr:rowOff>123825</xdr:rowOff>
    </xdr:from>
    <xdr:to>
      <xdr:col>56</xdr:col>
      <xdr:colOff>1012243</xdr:colOff>
      <xdr:row>15</xdr:row>
      <xdr:rowOff>98623</xdr:rowOff>
    </xdr:to>
    <xdr:sp macro="" textlink="">
      <xdr:nvSpPr>
        <xdr:cNvPr id="92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56</xdr:col>
      <xdr:colOff>1012243</xdr:colOff>
      <xdr:row>16</xdr:row>
      <xdr:rowOff>111125</xdr:rowOff>
    </xdr:from>
    <xdr:to>
      <xdr:col>56</xdr:col>
      <xdr:colOff>1012243</xdr:colOff>
      <xdr:row>17</xdr:row>
      <xdr:rowOff>82550</xdr:rowOff>
    </xdr:to>
    <xdr:sp macro="" textlink="">
      <xdr:nvSpPr>
        <xdr:cNvPr id="93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56</xdr:col>
      <xdr:colOff>1012243</xdr:colOff>
      <xdr:row>14</xdr:row>
      <xdr:rowOff>123825</xdr:rowOff>
    </xdr:from>
    <xdr:to>
      <xdr:col>56</xdr:col>
      <xdr:colOff>1012243</xdr:colOff>
      <xdr:row>15</xdr:row>
      <xdr:rowOff>98623</xdr:rowOff>
    </xdr:to>
    <xdr:sp macro="" textlink="">
      <xdr:nvSpPr>
        <xdr:cNvPr id="93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56</xdr:col>
      <xdr:colOff>1012243</xdr:colOff>
      <xdr:row>14</xdr:row>
      <xdr:rowOff>109246</xdr:rowOff>
    </xdr:from>
    <xdr:to>
      <xdr:col>56</xdr:col>
      <xdr:colOff>1012243</xdr:colOff>
      <xdr:row>15</xdr:row>
      <xdr:rowOff>90857</xdr:rowOff>
    </xdr:to>
    <xdr:sp macro="" textlink="">
      <xdr:nvSpPr>
        <xdr:cNvPr id="93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56</xdr:col>
      <xdr:colOff>1012243</xdr:colOff>
      <xdr:row>12</xdr:row>
      <xdr:rowOff>121947</xdr:rowOff>
    </xdr:from>
    <xdr:to>
      <xdr:col>56</xdr:col>
      <xdr:colOff>1012243</xdr:colOff>
      <xdr:row>13</xdr:row>
      <xdr:rowOff>96744</xdr:rowOff>
    </xdr:to>
    <xdr:sp macro="" textlink="">
      <xdr:nvSpPr>
        <xdr:cNvPr id="93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56</xdr:col>
      <xdr:colOff>1012243</xdr:colOff>
      <xdr:row>14</xdr:row>
      <xdr:rowOff>109246</xdr:rowOff>
    </xdr:from>
    <xdr:to>
      <xdr:col>56</xdr:col>
      <xdr:colOff>1012243</xdr:colOff>
      <xdr:row>15</xdr:row>
      <xdr:rowOff>90857</xdr:rowOff>
    </xdr:to>
    <xdr:sp macro="" textlink="">
      <xdr:nvSpPr>
        <xdr:cNvPr id="93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56</xdr:col>
      <xdr:colOff>1012243</xdr:colOff>
      <xdr:row>12</xdr:row>
      <xdr:rowOff>121947</xdr:rowOff>
    </xdr:from>
    <xdr:to>
      <xdr:col>56</xdr:col>
      <xdr:colOff>1012243</xdr:colOff>
      <xdr:row>13</xdr:row>
      <xdr:rowOff>96744</xdr:rowOff>
    </xdr:to>
    <xdr:sp macro="" textlink="">
      <xdr:nvSpPr>
        <xdr:cNvPr id="93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56</xdr:col>
      <xdr:colOff>1012243</xdr:colOff>
      <xdr:row>15</xdr:row>
      <xdr:rowOff>110186</xdr:rowOff>
    </xdr:from>
    <xdr:to>
      <xdr:col>56</xdr:col>
      <xdr:colOff>1012243</xdr:colOff>
      <xdr:row>16</xdr:row>
      <xdr:rowOff>91796</xdr:rowOff>
    </xdr:to>
    <xdr:sp macro="" textlink="">
      <xdr:nvSpPr>
        <xdr:cNvPr id="93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56</xdr:col>
      <xdr:colOff>1012243</xdr:colOff>
      <xdr:row>15</xdr:row>
      <xdr:rowOff>110186</xdr:rowOff>
    </xdr:from>
    <xdr:to>
      <xdr:col>56</xdr:col>
      <xdr:colOff>1012243</xdr:colOff>
      <xdr:row>16</xdr:row>
      <xdr:rowOff>91796</xdr:rowOff>
    </xdr:to>
    <xdr:sp macro="" textlink="">
      <xdr:nvSpPr>
        <xdr:cNvPr id="93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57</xdr:col>
      <xdr:colOff>1012243</xdr:colOff>
      <xdr:row>16</xdr:row>
      <xdr:rowOff>111125</xdr:rowOff>
    </xdr:from>
    <xdr:to>
      <xdr:col>57</xdr:col>
      <xdr:colOff>1012243</xdr:colOff>
      <xdr:row>17</xdr:row>
      <xdr:rowOff>82550</xdr:rowOff>
    </xdr:to>
    <xdr:sp macro="" textlink="">
      <xdr:nvSpPr>
        <xdr:cNvPr id="93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57</xdr:col>
      <xdr:colOff>1012243</xdr:colOff>
      <xdr:row>14</xdr:row>
      <xdr:rowOff>123825</xdr:rowOff>
    </xdr:from>
    <xdr:to>
      <xdr:col>57</xdr:col>
      <xdr:colOff>1012243</xdr:colOff>
      <xdr:row>15</xdr:row>
      <xdr:rowOff>98623</xdr:rowOff>
    </xdr:to>
    <xdr:sp macro="" textlink="">
      <xdr:nvSpPr>
        <xdr:cNvPr id="93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57</xdr:col>
      <xdr:colOff>1012243</xdr:colOff>
      <xdr:row>16</xdr:row>
      <xdr:rowOff>111125</xdr:rowOff>
    </xdr:from>
    <xdr:to>
      <xdr:col>57</xdr:col>
      <xdr:colOff>1012243</xdr:colOff>
      <xdr:row>17</xdr:row>
      <xdr:rowOff>82550</xdr:rowOff>
    </xdr:to>
    <xdr:sp macro="" textlink="">
      <xdr:nvSpPr>
        <xdr:cNvPr id="94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57</xdr:col>
      <xdr:colOff>1012243</xdr:colOff>
      <xdr:row>14</xdr:row>
      <xdr:rowOff>123825</xdr:rowOff>
    </xdr:from>
    <xdr:to>
      <xdr:col>57</xdr:col>
      <xdr:colOff>1012243</xdr:colOff>
      <xdr:row>15</xdr:row>
      <xdr:rowOff>98623</xdr:rowOff>
    </xdr:to>
    <xdr:sp macro="" textlink="">
      <xdr:nvSpPr>
        <xdr:cNvPr id="94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57</xdr:col>
      <xdr:colOff>1012243</xdr:colOff>
      <xdr:row>14</xdr:row>
      <xdr:rowOff>109246</xdr:rowOff>
    </xdr:from>
    <xdr:to>
      <xdr:col>57</xdr:col>
      <xdr:colOff>1012243</xdr:colOff>
      <xdr:row>15</xdr:row>
      <xdr:rowOff>90857</xdr:rowOff>
    </xdr:to>
    <xdr:sp macro="" textlink="">
      <xdr:nvSpPr>
        <xdr:cNvPr id="94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57</xdr:col>
      <xdr:colOff>1012243</xdr:colOff>
      <xdr:row>12</xdr:row>
      <xdr:rowOff>121947</xdr:rowOff>
    </xdr:from>
    <xdr:to>
      <xdr:col>57</xdr:col>
      <xdr:colOff>1012243</xdr:colOff>
      <xdr:row>13</xdr:row>
      <xdr:rowOff>96744</xdr:rowOff>
    </xdr:to>
    <xdr:sp macro="" textlink="">
      <xdr:nvSpPr>
        <xdr:cNvPr id="94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57</xdr:col>
      <xdr:colOff>1012243</xdr:colOff>
      <xdr:row>14</xdr:row>
      <xdr:rowOff>109246</xdr:rowOff>
    </xdr:from>
    <xdr:to>
      <xdr:col>57</xdr:col>
      <xdr:colOff>1012243</xdr:colOff>
      <xdr:row>15</xdr:row>
      <xdr:rowOff>90857</xdr:rowOff>
    </xdr:to>
    <xdr:sp macro="" textlink="">
      <xdr:nvSpPr>
        <xdr:cNvPr id="94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57</xdr:col>
      <xdr:colOff>1012243</xdr:colOff>
      <xdr:row>12</xdr:row>
      <xdr:rowOff>121947</xdr:rowOff>
    </xdr:from>
    <xdr:to>
      <xdr:col>57</xdr:col>
      <xdr:colOff>1012243</xdr:colOff>
      <xdr:row>13</xdr:row>
      <xdr:rowOff>96744</xdr:rowOff>
    </xdr:to>
    <xdr:sp macro="" textlink="">
      <xdr:nvSpPr>
        <xdr:cNvPr id="94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57</xdr:col>
      <xdr:colOff>1012243</xdr:colOff>
      <xdr:row>15</xdr:row>
      <xdr:rowOff>110186</xdr:rowOff>
    </xdr:from>
    <xdr:to>
      <xdr:col>57</xdr:col>
      <xdr:colOff>1012243</xdr:colOff>
      <xdr:row>16</xdr:row>
      <xdr:rowOff>91796</xdr:rowOff>
    </xdr:to>
    <xdr:sp macro="" textlink="">
      <xdr:nvSpPr>
        <xdr:cNvPr id="94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57</xdr:col>
      <xdr:colOff>1012243</xdr:colOff>
      <xdr:row>15</xdr:row>
      <xdr:rowOff>110186</xdr:rowOff>
    </xdr:from>
    <xdr:to>
      <xdr:col>57</xdr:col>
      <xdr:colOff>1012243</xdr:colOff>
      <xdr:row>16</xdr:row>
      <xdr:rowOff>91796</xdr:rowOff>
    </xdr:to>
    <xdr:sp macro="" textlink="">
      <xdr:nvSpPr>
        <xdr:cNvPr id="94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58</xdr:col>
      <xdr:colOff>1012243</xdr:colOff>
      <xdr:row>16</xdr:row>
      <xdr:rowOff>111125</xdr:rowOff>
    </xdr:from>
    <xdr:to>
      <xdr:col>58</xdr:col>
      <xdr:colOff>1012243</xdr:colOff>
      <xdr:row>17</xdr:row>
      <xdr:rowOff>82550</xdr:rowOff>
    </xdr:to>
    <xdr:sp macro="" textlink="">
      <xdr:nvSpPr>
        <xdr:cNvPr id="94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58</xdr:col>
      <xdr:colOff>1012243</xdr:colOff>
      <xdr:row>14</xdr:row>
      <xdr:rowOff>123825</xdr:rowOff>
    </xdr:from>
    <xdr:to>
      <xdr:col>58</xdr:col>
      <xdr:colOff>1012243</xdr:colOff>
      <xdr:row>15</xdr:row>
      <xdr:rowOff>98623</xdr:rowOff>
    </xdr:to>
    <xdr:sp macro="" textlink="">
      <xdr:nvSpPr>
        <xdr:cNvPr id="94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58</xdr:col>
      <xdr:colOff>1012243</xdr:colOff>
      <xdr:row>16</xdr:row>
      <xdr:rowOff>111125</xdr:rowOff>
    </xdr:from>
    <xdr:to>
      <xdr:col>58</xdr:col>
      <xdr:colOff>1012243</xdr:colOff>
      <xdr:row>17</xdr:row>
      <xdr:rowOff>82550</xdr:rowOff>
    </xdr:to>
    <xdr:sp macro="" textlink="">
      <xdr:nvSpPr>
        <xdr:cNvPr id="95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58</xdr:col>
      <xdr:colOff>1012243</xdr:colOff>
      <xdr:row>14</xdr:row>
      <xdr:rowOff>123825</xdr:rowOff>
    </xdr:from>
    <xdr:to>
      <xdr:col>58</xdr:col>
      <xdr:colOff>1012243</xdr:colOff>
      <xdr:row>15</xdr:row>
      <xdr:rowOff>98623</xdr:rowOff>
    </xdr:to>
    <xdr:sp macro="" textlink="">
      <xdr:nvSpPr>
        <xdr:cNvPr id="95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58</xdr:col>
      <xdr:colOff>1012243</xdr:colOff>
      <xdr:row>14</xdr:row>
      <xdr:rowOff>109246</xdr:rowOff>
    </xdr:from>
    <xdr:to>
      <xdr:col>58</xdr:col>
      <xdr:colOff>1012243</xdr:colOff>
      <xdr:row>15</xdr:row>
      <xdr:rowOff>90857</xdr:rowOff>
    </xdr:to>
    <xdr:sp macro="" textlink="">
      <xdr:nvSpPr>
        <xdr:cNvPr id="95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58</xdr:col>
      <xdr:colOff>1012243</xdr:colOff>
      <xdr:row>12</xdr:row>
      <xdr:rowOff>121947</xdr:rowOff>
    </xdr:from>
    <xdr:to>
      <xdr:col>58</xdr:col>
      <xdr:colOff>1012243</xdr:colOff>
      <xdr:row>13</xdr:row>
      <xdr:rowOff>96744</xdr:rowOff>
    </xdr:to>
    <xdr:sp macro="" textlink="">
      <xdr:nvSpPr>
        <xdr:cNvPr id="95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58</xdr:col>
      <xdr:colOff>1012243</xdr:colOff>
      <xdr:row>14</xdr:row>
      <xdr:rowOff>109246</xdr:rowOff>
    </xdr:from>
    <xdr:to>
      <xdr:col>58</xdr:col>
      <xdr:colOff>1012243</xdr:colOff>
      <xdr:row>15</xdr:row>
      <xdr:rowOff>90857</xdr:rowOff>
    </xdr:to>
    <xdr:sp macro="" textlink="">
      <xdr:nvSpPr>
        <xdr:cNvPr id="95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58</xdr:col>
      <xdr:colOff>1012243</xdr:colOff>
      <xdr:row>12</xdr:row>
      <xdr:rowOff>121947</xdr:rowOff>
    </xdr:from>
    <xdr:to>
      <xdr:col>58</xdr:col>
      <xdr:colOff>1012243</xdr:colOff>
      <xdr:row>13</xdr:row>
      <xdr:rowOff>96744</xdr:rowOff>
    </xdr:to>
    <xdr:sp macro="" textlink="">
      <xdr:nvSpPr>
        <xdr:cNvPr id="95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58</xdr:col>
      <xdr:colOff>1012243</xdr:colOff>
      <xdr:row>15</xdr:row>
      <xdr:rowOff>110186</xdr:rowOff>
    </xdr:from>
    <xdr:to>
      <xdr:col>58</xdr:col>
      <xdr:colOff>1012243</xdr:colOff>
      <xdr:row>16</xdr:row>
      <xdr:rowOff>91796</xdr:rowOff>
    </xdr:to>
    <xdr:sp macro="" textlink="">
      <xdr:nvSpPr>
        <xdr:cNvPr id="95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58</xdr:col>
      <xdr:colOff>1012243</xdr:colOff>
      <xdr:row>15</xdr:row>
      <xdr:rowOff>110186</xdr:rowOff>
    </xdr:from>
    <xdr:to>
      <xdr:col>58</xdr:col>
      <xdr:colOff>1012243</xdr:colOff>
      <xdr:row>16</xdr:row>
      <xdr:rowOff>91796</xdr:rowOff>
    </xdr:to>
    <xdr:sp macro="" textlink="">
      <xdr:nvSpPr>
        <xdr:cNvPr id="95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59</xdr:col>
      <xdr:colOff>1012243</xdr:colOff>
      <xdr:row>16</xdr:row>
      <xdr:rowOff>111125</xdr:rowOff>
    </xdr:from>
    <xdr:to>
      <xdr:col>59</xdr:col>
      <xdr:colOff>1012243</xdr:colOff>
      <xdr:row>17</xdr:row>
      <xdr:rowOff>82550</xdr:rowOff>
    </xdr:to>
    <xdr:sp macro="" textlink="">
      <xdr:nvSpPr>
        <xdr:cNvPr id="96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59</xdr:col>
      <xdr:colOff>1012243</xdr:colOff>
      <xdr:row>14</xdr:row>
      <xdr:rowOff>123825</xdr:rowOff>
    </xdr:from>
    <xdr:to>
      <xdr:col>59</xdr:col>
      <xdr:colOff>1012243</xdr:colOff>
      <xdr:row>15</xdr:row>
      <xdr:rowOff>98623</xdr:rowOff>
    </xdr:to>
    <xdr:sp macro="" textlink="">
      <xdr:nvSpPr>
        <xdr:cNvPr id="96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59</xdr:col>
      <xdr:colOff>1012243</xdr:colOff>
      <xdr:row>16</xdr:row>
      <xdr:rowOff>111125</xdr:rowOff>
    </xdr:from>
    <xdr:to>
      <xdr:col>59</xdr:col>
      <xdr:colOff>1012243</xdr:colOff>
      <xdr:row>17</xdr:row>
      <xdr:rowOff>82550</xdr:rowOff>
    </xdr:to>
    <xdr:sp macro="" textlink="">
      <xdr:nvSpPr>
        <xdr:cNvPr id="97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59</xdr:col>
      <xdr:colOff>1012243</xdr:colOff>
      <xdr:row>14</xdr:row>
      <xdr:rowOff>123825</xdr:rowOff>
    </xdr:from>
    <xdr:to>
      <xdr:col>59</xdr:col>
      <xdr:colOff>1012243</xdr:colOff>
      <xdr:row>15</xdr:row>
      <xdr:rowOff>98623</xdr:rowOff>
    </xdr:to>
    <xdr:sp macro="" textlink="">
      <xdr:nvSpPr>
        <xdr:cNvPr id="97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59</xdr:col>
      <xdr:colOff>1012243</xdr:colOff>
      <xdr:row>14</xdr:row>
      <xdr:rowOff>109246</xdr:rowOff>
    </xdr:from>
    <xdr:to>
      <xdr:col>59</xdr:col>
      <xdr:colOff>1012243</xdr:colOff>
      <xdr:row>15</xdr:row>
      <xdr:rowOff>90857</xdr:rowOff>
    </xdr:to>
    <xdr:sp macro="" textlink="">
      <xdr:nvSpPr>
        <xdr:cNvPr id="97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59</xdr:col>
      <xdr:colOff>1012243</xdr:colOff>
      <xdr:row>12</xdr:row>
      <xdr:rowOff>121947</xdr:rowOff>
    </xdr:from>
    <xdr:to>
      <xdr:col>59</xdr:col>
      <xdr:colOff>1012243</xdr:colOff>
      <xdr:row>13</xdr:row>
      <xdr:rowOff>96744</xdr:rowOff>
    </xdr:to>
    <xdr:sp macro="" textlink="">
      <xdr:nvSpPr>
        <xdr:cNvPr id="97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59</xdr:col>
      <xdr:colOff>1012243</xdr:colOff>
      <xdr:row>14</xdr:row>
      <xdr:rowOff>109246</xdr:rowOff>
    </xdr:from>
    <xdr:to>
      <xdr:col>59</xdr:col>
      <xdr:colOff>1012243</xdr:colOff>
      <xdr:row>15</xdr:row>
      <xdr:rowOff>90857</xdr:rowOff>
    </xdr:to>
    <xdr:sp macro="" textlink="">
      <xdr:nvSpPr>
        <xdr:cNvPr id="97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59</xdr:col>
      <xdr:colOff>1012243</xdr:colOff>
      <xdr:row>12</xdr:row>
      <xdr:rowOff>121947</xdr:rowOff>
    </xdr:from>
    <xdr:to>
      <xdr:col>59</xdr:col>
      <xdr:colOff>1012243</xdr:colOff>
      <xdr:row>13</xdr:row>
      <xdr:rowOff>96744</xdr:rowOff>
    </xdr:to>
    <xdr:sp macro="" textlink="">
      <xdr:nvSpPr>
        <xdr:cNvPr id="97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59</xdr:col>
      <xdr:colOff>1012243</xdr:colOff>
      <xdr:row>15</xdr:row>
      <xdr:rowOff>110186</xdr:rowOff>
    </xdr:from>
    <xdr:to>
      <xdr:col>59</xdr:col>
      <xdr:colOff>1012243</xdr:colOff>
      <xdr:row>16</xdr:row>
      <xdr:rowOff>91796</xdr:rowOff>
    </xdr:to>
    <xdr:sp macro="" textlink="">
      <xdr:nvSpPr>
        <xdr:cNvPr id="97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59</xdr:col>
      <xdr:colOff>1012243</xdr:colOff>
      <xdr:row>15</xdr:row>
      <xdr:rowOff>110186</xdr:rowOff>
    </xdr:from>
    <xdr:to>
      <xdr:col>59</xdr:col>
      <xdr:colOff>1012243</xdr:colOff>
      <xdr:row>16</xdr:row>
      <xdr:rowOff>91796</xdr:rowOff>
    </xdr:to>
    <xdr:sp macro="" textlink="">
      <xdr:nvSpPr>
        <xdr:cNvPr id="97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60</xdr:col>
      <xdr:colOff>1012243</xdr:colOff>
      <xdr:row>16</xdr:row>
      <xdr:rowOff>111125</xdr:rowOff>
    </xdr:from>
    <xdr:to>
      <xdr:col>60</xdr:col>
      <xdr:colOff>1012243</xdr:colOff>
      <xdr:row>17</xdr:row>
      <xdr:rowOff>82550</xdr:rowOff>
    </xdr:to>
    <xdr:sp macro="" textlink="">
      <xdr:nvSpPr>
        <xdr:cNvPr id="97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60</xdr:col>
      <xdr:colOff>1012243</xdr:colOff>
      <xdr:row>14</xdr:row>
      <xdr:rowOff>123825</xdr:rowOff>
    </xdr:from>
    <xdr:to>
      <xdr:col>60</xdr:col>
      <xdr:colOff>1012243</xdr:colOff>
      <xdr:row>15</xdr:row>
      <xdr:rowOff>98623</xdr:rowOff>
    </xdr:to>
    <xdr:sp macro="" textlink="">
      <xdr:nvSpPr>
        <xdr:cNvPr id="97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1012243</xdr:colOff>
      <xdr:row>16</xdr:row>
      <xdr:rowOff>111125</xdr:rowOff>
    </xdr:from>
    <xdr:to>
      <xdr:col>60</xdr:col>
      <xdr:colOff>1012243</xdr:colOff>
      <xdr:row>17</xdr:row>
      <xdr:rowOff>82550</xdr:rowOff>
    </xdr:to>
    <xdr:sp macro="" textlink="">
      <xdr:nvSpPr>
        <xdr:cNvPr id="98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60</xdr:col>
      <xdr:colOff>1012243</xdr:colOff>
      <xdr:row>14</xdr:row>
      <xdr:rowOff>123825</xdr:rowOff>
    </xdr:from>
    <xdr:to>
      <xdr:col>60</xdr:col>
      <xdr:colOff>1012243</xdr:colOff>
      <xdr:row>15</xdr:row>
      <xdr:rowOff>98623</xdr:rowOff>
    </xdr:to>
    <xdr:sp macro="" textlink="">
      <xdr:nvSpPr>
        <xdr:cNvPr id="98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1012243</xdr:colOff>
      <xdr:row>14</xdr:row>
      <xdr:rowOff>109246</xdr:rowOff>
    </xdr:from>
    <xdr:to>
      <xdr:col>60</xdr:col>
      <xdr:colOff>1012243</xdr:colOff>
      <xdr:row>15</xdr:row>
      <xdr:rowOff>90857</xdr:rowOff>
    </xdr:to>
    <xdr:sp macro="" textlink="">
      <xdr:nvSpPr>
        <xdr:cNvPr id="98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60</xdr:col>
      <xdr:colOff>1012243</xdr:colOff>
      <xdr:row>12</xdr:row>
      <xdr:rowOff>121947</xdr:rowOff>
    </xdr:from>
    <xdr:to>
      <xdr:col>60</xdr:col>
      <xdr:colOff>1012243</xdr:colOff>
      <xdr:row>13</xdr:row>
      <xdr:rowOff>96744</xdr:rowOff>
    </xdr:to>
    <xdr:sp macro="" textlink="">
      <xdr:nvSpPr>
        <xdr:cNvPr id="98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1012243</xdr:colOff>
      <xdr:row>14</xdr:row>
      <xdr:rowOff>109246</xdr:rowOff>
    </xdr:from>
    <xdr:to>
      <xdr:col>60</xdr:col>
      <xdr:colOff>1012243</xdr:colOff>
      <xdr:row>15</xdr:row>
      <xdr:rowOff>90857</xdr:rowOff>
    </xdr:to>
    <xdr:sp macro="" textlink="">
      <xdr:nvSpPr>
        <xdr:cNvPr id="98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60</xdr:col>
      <xdr:colOff>1012243</xdr:colOff>
      <xdr:row>12</xdr:row>
      <xdr:rowOff>121947</xdr:rowOff>
    </xdr:from>
    <xdr:to>
      <xdr:col>60</xdr:col>
      <xdr:colOff>1012243</xdr:colOff>
      <xdr:row>13</xdr:row>
      <xdr:rowOff>96744</xdr:rowOff>
    </xdr:to>
    <xdr:sp macro="" textlink="">
      <xdr:nvSpPr>
        <xdr:cNvPr id="98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60</xdr:col>
      <xdr:colOff>1012243</xdr:colOff>
      <xdr:row>15</xdr:row>
      <xdr:rowOff>110186</xdr:rowOff>
    </xdr:from>
    <xdr:to>
      <xdr:col>60</xdr:col>
      <xdr:colOff>1012243</xdr:colOff>
      <xdr:row>16</xdr:row>
      <xdr:rowOff>91796</xdr:rowOff>
    </xdr:to>
    <xdr:sp macro="" textlink="">
      <xdr:nvSpPr>
        <xdr:cNvPr id="98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60</xdr:col>
      <xdr:colOff>1012243</xdr:colOff>
      <xdr:row>15</xdr:row>
      <xdr:rowOff>110186</xdr:rowOff>
    </xdr:from>
    <xdr:to>
      <xdr:col>60</xdr:col>
      <xdr:colOff>1012243</xdr:colOff>
      <xdr:row>16</xdr:row>
      <xdr:rowOff>91796</xdr:rowOff>
    </xdr:to>
    <xdr:sp macro="" textlink="">
      <xdr:nvSpPr>
        <xdr:cNvPr id="98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61</xdr:col>
      <xdr:colOff>1012243</xdr:colOff>
      <xdr:row>16</xdr:row>
      <xdr:rowOff>111125</xdr:rowOff>
    </xdr:from>
    <xdr:to>
      <xdr:col>61</xdr:col>
      <xdr:colOff>1012243</xdr:colOff>
      <xdr:row>17</xdr:row>
      <xdr:rowOff>82550</xdr:rowOff>
    </xdr:to>
    <xdr:sp macro="" textlink="">
      <xdr:nvSpPr>
        <xdr:cNvPr id="98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61</xdr:col>
      <xdr:colOff>1012243</xdr:colOff>
      <xdr:row>14</xdr:row>
      <xdr:rowOff>123825</xdr:rowOff>
    </xdr:from>
    <xdr:to>
      <xdr:col>61</xdr:col>
      <xdr:colOff>1012243</xdr:colOff>
      <xdr:row>15</xdr:row>
      <xdr:rowOff>98623</xdr:rowOff>
    </xdr:to>
    <xdr:sp macro="" textlink="">
      <xdr:nvSpPr>
        <xdr:cNvPr id="98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16</xdr:row>
      <xdr:rowOff>111125</xdr:rowOff>
    </xdr:from>
    <xdr:to>
      <xdr:col>61</xdr:col>
      <xdr:colOff>1012243</xdr:colOff>
      <xdr:row>17</xdr:row>
      <xdr:rowOff>82550</xdr:rowOff>
    </xdr:to>
    <xdr:sp macro="" textlink="">
      <xdr:nvSpPr>
        <xdr:cNvPr id="99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61</xdr:col>
      <xdr:colOff>1012243</xdr:colOff>
      <xdr:row>14</xdr:row>
      <xdr:rowOff>123825</xdr:rowOff>
    </xdr:from>
    <xdr:to>
      <xdr:col>61</xdr:col>
      <xdr:colOff>1012243</xdr:colOff>
      <xdr:row>15</xdr:row>
      <xdr:rowOff>98623</xdr:rowOff>
    </xdr:to>
    <xdr:sp macro="" textlink="">
      <xdr:nvSpPr>
        <xdr:cNvPr id="99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14</xdr:row>
      <xdr:rowOff>109246</xdr:rowOff>
    </xdr:from>
    <xdr:to>
      <xdr:col>61</xdr:col>
      <xdr:colOff>1012243</xdr:colOff>
      <xdr:row>15</xdr:row>
      <xdr:rowOff>90857</xdr:rowOff>
    </xdr:to>
    <xdr:sp macro="" textlink="">
      <xdr:nvSpPr>
        <xdr:cNvPr id="99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61</xdr:col>
      <xdr:colOff>1012243</xdr:colOff>
      <xdr:row>12</xdr:row>
      <xdr:rowOff>121947</xdr:rowOff>
    </xdr:from>
    <xdr:to>
      <xdr:col>61</xdr:col>
      <xdr:colOff>1012243</xdr:colOff>
      <xdr:row>13</xdr:row>
      <xdr:rowOff>96744</xdr:rowOff>
    </xdr:to>
    <xdr:sp macro="" textlink="">
      <xdr:nvSpPr>
        <xdr:cNvPr id="99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14</xdr:row>
      <xdr:rowOff>109246</xdr:rowOff>
    </xdr:from>
    <xdr:to>
      <xdr:col>61</xdr:col>
      <xdr:colOff>1012243</xdr:colOff>
      <xdr:row>15</xdr:row>
      <xdr:rowOff>90857</xdr:rowOff>
    </xdr:to>
    <xdr:sp macro="" textlink="">
      <xdr:nvSpPr>
        <xdr:cNvPr id="99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61</xdr:col>
      <xdr:colOff>1012243</xdr:colOff>
      <xdr:row>12</xdr:row>
      <xdr:rowOff>121947</xdr:rowOff>
    </xdr:from>
    <xdr:to>
      <xdr:col>61</xdr:col>
      <xdr:colOff>1012243</xdr:colOff>
      <xdr:row>13</xdr:row>
      <xdr:rowOff>96744</xdr:rowOff>
    </xdr:to>
    <xdr:sp macro="" textlink="">
      <xdr:nvSpPr>
        <xdr:cNvPr id="99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61</xdr:col>
      <xdr:colOff>1012243</xdr:colOff>
      <xdr:row>15</xdr:row>
      <xdr:rowOff>110186</xdr:rowOff>
    </xdr:from>
    <xdr:to>
      <xdr:col>61</xdr:col>
      <xdr:colOff>1012243</xdr:colOff>
      <xdr:row>16</xdr:row>
      <xdr:rowOff>91796</xdr:rowOff>
    </xdr:to>
    <xdr:sp macro="" textlink="">
      <xdr:nvSpPr>
        <xdr:cNvPr id="99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61</xdr:col>
      <xdr:colOff>1012243</xdr:colOff>
      <xdr:row>15</xdr:row>
      <xdr:rowOff>110186</xdr:rowOff>
    </xdr:from>
    <xdr:to>
      <xdr:col>61</xdr:col>
      <xdr:colOff>1012243</xdr:colOff>
      <xdr:row>16</xdr:row>
      <xdr:rowOff>91796</xdr:rowOff>
    </xdr:to>
    <xdr:sp macro="" textlink="">
      <xdr:nvSpPr>
        <xdr:cNvPr id="99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62</xdr:col>
      <xdr:colOff>1012243</xdr:colOff>
      <xdr:row>16</xdr:row>
      <xdr:rowOff>111125</xdr:rowOff>
    </xdr:from>
    <xdr:to>
      <xdr:col>62</xdr:col>
      <xdr:colOff>1012243</xdr:colOff>
      <xdr:row>17</xdr:row>
      <xdr:rowOff>82550</xdr:rowOff>
    </xdr:to>
    <xdr:sp macro="" textlink="">
      <xdr:nvSpPr>
        <xdr:cNvPr id="99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62</xdr:col>
      <xdr:colOff>1012243</xdr:colOff>
      <xdr:row>14</xdr:row>
      <xdr:rowOff>123825</xdr:rowOff>
    </xdr:from>
    <xdr:to>
      <xdr:col>62</xdr:col>
      <xdr:colOff>1012243</xdr:colOff>
      <xdr:row>15</xdr:row>
      <xdr:rowOff>98623</xdr:rowOff>
    </xdr:to>
    <xdr:sp macro="" textlink="">
      <xdr:nvSpPr>
        <xdr:cNvPr id="99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16</xdr:row>
      <xdr:rowOff>111125</xdr:rowOff>
    </xdr:from>
    <xdr:to>
      <xdr:col>62</xdr:col>
      <xdr:colOff>1012243</xdr:colOff>
      <xdr:row>17</xdr:row>
      <xdr:rowOff>82550</xdr:rowOff>
    </xdr:to>
    <xdr:sp macro="" textlink="">
      <xdr:nvSpPr>
        <xdr:cNvPr id="100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62</xdr:col>
      <xdr:colOff>1012243</xdr:colOff>
      <xdr:row>14</xdr:row>
      <xdr:rowOff>123825</xdr:rowOff>
    </xdr:from>
    <xdr:to>
      <xdr:col>62</xdr:col>
      <xdr:colOff>1012243</xdr:colOff>
      <xdr:row>15</xdr:row>
      <xdr:rowOff>98623</xdr:rowOff>
    </xdr:to>
    <xdr:sp macro="" textlink="">
      <xdr:nvSpPr>
        <xdr:cNvPr id="100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14</xdr:row>
      <xdr:rowOff>109246</xdr:rowOff>
    </xdr:from>
    <xdr:to>
      <xdr:col>62</xdr:col>
      <xdr:colOff>1012243</xdr:colOff>
      <xdr:row>15</xdr:row>
      <xdr:rowOff>90857</xdr:rowOff>
    </xdr:to>
    <xdr:sp macro="" textlink="">
      <xdr:nvSpPr>
        <xdr:cNvPr id="100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62</xdr:col>
      <xdr:colOff>1012243</xdr:colOff>
      <xdr:row>12</xdr:row>
      <xdr:rowOff>121947</xdr:rowOff>
    </xdr:from>
    <xdr:to>
      <xdr:col>62</xdr:col>
      <xdr:colOff>1012243</xdr:colOff>
      <xdr:row>13</xdr:row>
      <xdr:rowOff>96744</xdr:rowOff>
    </xdr:to>
    <xdr:sp macro="" textlink="">
      <xdr:nvSpPr>
        <xdr:cNvPr id="100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14</xdr:row>
      <xdr:rowOff>109246</xdr:rowOff>
    </xdr:from>
    <xdr:to>
      <xdr:col>62</xdr:col>
      <xdr:colOff>1012243</xdr:colOff>
      <xdr:row>15</xdr:row>
      <xdr:rowOff>90857</xdr:rowOff>
    </xdr:to>
    <xdr:sp macro="" textlink="">
      <xdr:nvSpPr>
        <xdr:cNvPr id="100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62</xdr:col>
      <xdr:colOff>1012243</xdr:colOff>
      <xdr:row>12</xdr:row>
      <xdr:rowOff>121947</xdr:rowOff>
    </xdr:from>
    <xdr:to>
      <xdr:col>62</xdr:col>
      <xdr:colOff>1012243</xdr:colOff>
      <xdr:row>13</xdr:row>
      <xdr:rowOff>96744</xdr:rowOff>
    </xdr:to>
    <xdr:sp macro="" textlink="">
      <xdr:nvSpPr>
        <xdr:cNvPr id="100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62</xdr:col>
      <xdr:colOff>1012243</xdr:colOff>
      <xdr:row>15</xdr:row>
      <xdr:rowOff>110186</xdr:rowOff>
    </xdr:from>
    <xdr:to>
      <xdr:col>62</xdr:col>
      <xdr:colOff>1012243</xdr:colOff>
      <xdr:row>16</xdr:row>
      <xdr:rowOff>91796</xdr:rowOff>
    </xdr:to>
    <xdr:sp macro="" textlink="">
      <xdr:nvSpPr>
        <xdr:cNvPr id="100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62</xdr:col>
      <xdr:colOff>1012243</xdr:colOff>
      <xdr:row>15</xdr:row>
      <xdr:rowOff>110186</xdr:rowOff>
    </xdr:from>
    <xdr:to>
      <xdr:col>62</xdr:col>
      <xdr:colOff>1012243</xdr:colOff>
      <xdr:row>16</xdr:row>
      <xdr:rowOff>91796</xdr:rowOff>
    </xdr:to>
    <xdr:sp macro="" textlink="">
      <xdr:nvSpPr>
        <xdr:cNvPr id="100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63</xdr:col>
      <xdr:colOff>1012243</xdr:colOff>
      <xdr:row>16</xdr:row>
      <xdr:rowOff>111125</xdr:rowOff>
    </xdr:from>
    <xdr:to>
      <xdr:col>63</xdr:col>
      <xdr:colOff>1012243</xdr:colOff>
      <xdr:row>17</xdr:row>
      <xdr:rowOff>82550</xdr:rowOff>
    </xdr:to>
    <xdr:sp macro="" textlink="">
      <xdr:nvSpPr>
        <xdr:cNvPr id="100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63</xdr:col>
      <xdr:colOff>1012243</xdr:colOff>
      <xdr:row>14</xdr:row>
      <xdr:rowOff>123825</xdr:rowOff>
    </xdr:from>
    <xdr:to>
      <xdr:col>63</xdr:col>
      <xdr:colOff>1012243</xdr:colOff>
      <xdr:row>15</xdr:row>
      <xdr:rowOff>98623</xdr:rowOff>
    </xdr:to>
    <xdr:sp macro="" textlink="">
      <xdr:nvSpPr>
        <xdr:cNvPr id="100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63</xdr:col>
      <xdr:colOff>1012243</xdr:colOff>
      <xdr:row>16</xdr:row>
      <xdr:rowOff>111125</xdr:rowOff>
    </xdr:from>
    <xdr:to>
      <xdr:col>63</xdr:col>
      <xdr:colOff>1012243</xdr:colOff>
      <xdr:row>17</xdr:row>
      <xdr:rowOff>82550</xdr:rowOff>
    </xdr:to>
    <xdr:sp macro="" textlink="">
      <xdr:nvSpPr>
        <xdr:cNvPr id="101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63</xdr:col>
      <xdr:colOff>1012243</xdr:colOff>
      <xdr:row>14</xdr:row>
      <xdr:rowOff>123825</xdr:rowOff>
    </xdr:from>
    <xdr:to>
      <xdr:col>63</xdr:col>
      <xdr:colOff>1012243</xdr:colOff>
      <xdr:row>15</xdr:row>
      <xdr:rowOff>98623</xdr:rowOff>
    </xdr:to>
    <xdr:sp macro="" textlink="">
      <xdr:nvSpPr>
        <xdr:cNvPr id="101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63</xdr:col>
      <xdr:colOff>1012243</xdr:colOff>
      <xdr:row>14</xdr:row>
      <xdr:rowOff>109246</xdr:rowOff>
    </xdr:from>
    <xdr:to>
      <xdr:col>63</xdr:col>
      <xdr:colOff>1012243</xdr:colOff>
      <xdr:row>15</xdr:row>
      <xdr:rowOff>90857</xdr:rowOff>
    </xdr:to>
    <xdr:sp macro="" textlink="">
      <xdr:nvSpPr>
        <xdr:cNvPr id="101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63</xdr:col>
      <xdr:colOff>1012243</xdr:colOff>
      <xdr:row>12</xdr:row>
      <xdr:rowOff>121947</xdr:rowOff>
    </xdr:from>
    <xdr:to>
      <xdr:col>63</xdr:col>
      <xdr:colOff>1012243</xdr:colOff>
      <xdr:row>13</xdr:row>
      <xdr:rowOff>96744</xdr:rowOff>
    </xdr:to>
    <xdr:sp macro="" textlink="">
      <xdr:nvSpPr>
        <xdr:cNvPr id="101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63</xdr:col>
      <xdr:colOff>1012243</xdr:colOff>
      <xdr:row>14</xdr:row>
      <xdr:rowOff>109246</xdr:rowOff>
    </xdr:from>
    <xdr:to>
      <xdr:col>63</xdr:col>
      <xdr:colOff>1012243</xdr:colOff>
      <xdr:row>15</xdr:row>
      <xdr:rowOff>90857</xdr:rowOff>
    </xdr:to>
    <xdr:sp macro="" textlink="">
      <xdr:nvSpPr>
        <xdr:cNvPr id="101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63</xdr:col>
      <xdr:colOff>1012243</xdr:colOff>
      <xdr:row>12</xdr:row>
      <xdr:rowOff>121947</xdr:rowOff>
    </xdr:from>
    <xdr:to>
      <xdr:col>63</xdr:col>
      <xdr:colOff>1012243</xdr:colOff>
      <xdr:row>13</xdr:row>
      <xdr:rowOff>96744</xdr:rowOff>
    </xdr:to>
    <xdr:sp macro="" textlink="">
      <xdr:nvSpPr>
        <xdr:cNvPr id="101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63</xdr:col>
      <xdr:colOff>1012243</xdr:colOff>
      <xdr:row>15</xdr:row>
      <xdr:rowOff>110186</xdr:rowOff>
    </xdr:from>
    <xdr:to>
      <xdr:col>63</xdr:col>
      <xdr:colOff>1012243</xdr:colOff>
      <xdr:row>16</xdr:row>
      <xdr:rowOff>91796</xdr:rowOff>
    </xdr:to>
    <xdr:sp macro="" textlink="">
      <xdr:nvSpPr>
        <xdr:cNvPr id="101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63</xdr:col>
      <xdr:colOff>1012243</xdr:colOff>
      <xdr:row>15</xdr:row>
      <xdr:rowOff>110186</xdr:rowOff>
    </xdr:from>
    <xdr:to>
      <xdr:col>63</xdr:col>
      <xdr:colOff>1012243</xdr:colOff>
      <xdr:row>16</xdr:row>
      <xdr:rowOff>91796</xdr:rowOff>
    </xdr:to>
    <xdr:sp macro="" textlink="">
      <xdr:nvSpPr>
        <xdr:cNvPr id="101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64</xdr:col>
      <xdr:colOff>1012243</xdr:colOff>
      <xdr:row>16</xdr:row>
      <xdr:rowOff>111125</xdr:rowOff>
    </xdr:from>
    <xdr:to>
      <xdr:col>64</xdr:col>
      <xdr:colOff>1012243</xdr:colOff>
      <xdr:row>17</xdr:row>
      <xdr:rowOff>82550</xdr:rowOff>
    </xdr:to>
    <xdr:sp macro="" textlink="">
      <xdr:nvSpPr>
        <xdr:cNvPr id="111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64</xdr:col>
      <xdr:colOff>1012243</xdr:colOff>
      <xdr:row>14</xdr:row>
      <xdr:rowOff>123825</xdr:rowOff>
    </xdr:from>
    <xdr:to>
      <xdr:col>64</xdr:col>
      <xdr:colOff>1012243</xdr:colOff>
      <xdr:row>15</xdr:row>
      <xdr:rowOff>98623</xdr:rowOff>
    </xdr:to>
    <xdr:sp macro="" textlink="">
      <xdr:nvSpPr>
        <xdr:cNvPr id="111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64</xdr:col>
      <xdr:colOff>1012243</xdr:colOff>
      <xdr:row>16</xdr:row>
      <xdr:rowOff>111125</xdr:rowOff>
    </xdr:from>
    <xdr:to>
      <xdr:col>64</xdr:col>
      <xdr:colOff>1012243</xdr:colOff>
      <xdr:row>17</xdr:row>
      <xdr:rowOff>82550</xdr:rowOff>
    </xdr:to>
    <xdr:sp macro="" textlink="">
      <xdr:nvSpPr>
        <xdr:cNvPr id="112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64</xdr:col>
      <xdr:colOff>1012243</xdr:colOff>
      <xdr:row>14</xdr:row>
      <xdr:rowOff>123825</xdr:rowOff>
    </xdr:from>
    <xdr:to>
      <xdr:col>64</xdr:col>
      <xdr:colOff>1012243</xdr:colOff>
      <xdr:row>15</xdr:row>
      <xdr:rowOff>98623</xdr:rowOff>
    </xdr:to>
    <xdr:sp macro="" textlink="">
      <xdr:nvSpPr>
        <xdr:cNvPr id="112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64</xdr:col>
      <xdr:colOff>1012243</xdr:colOff>
      <xdr:row>14</xdr:row>
      <xdr:rowOff>109246</xdr:rowOff>
    </xdr:from>
    <xdr:to>
      <xdr:col>64</xdr:col>
      <xdr:colOff>1012243</xdr:colOff>
      <xdr:row>15</xdr:row>
      <xdr:rowOff>90857</xdr:rowOff>
    </xdr:to>
    <xdr:sp macro="" textlink="">
      <xdr:nvSpPr>
        <xdr:cNvPr id="112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64</xdr:col>
      <xdr:colOff>1012243</xdr:colOff>
      <xdr:row>12</xdr:row>
      <xdr:rowOff>121947</xdr:rowOff>
    </xdr:from>
    <xdr:to>
      <xdr:col>64</xdr:col>
      <xdr:colOff>1012243</xdr:colOff>
      <xdr:row>13</xdr:row>
      <xdr:rowOff>96744</xdr:rowOff>
    </xdr:to>
    <xdr:sp macro="" textlink="">
      <xdr:nvSpPr>
        <xdr:cNvPr id="112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64</xdr:col>
      <xdr:colOff>1012243</xdr:colOff>
      <xdr:row>14</xdr:row>
      <xdr:rowOff>109246</xdr:rowOff>
    </xdr:from>
    <xdr:to>
      <xdr:col>64</xdr:col>
      <xdr:colOff>1012243</xdr:colOff>
      <xdr:row>15</xdr:row>
      <xdr:rowOff>90857</xdr:rowOff>
    </xdr:to>
    <xdr:sp macro="" textlink="">
      <xdr:nvSpPr>
        <xdr:cNvPr id="112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64</xdr:col>
      <xdr:colOff>1012243</xdr:colOff>
      <xdr:row>12</xdr:row>
      <xdr:rowOff>121947</xdr:rowOff>
    </xdr:from>
    <xdr:to>
      <xdr:col>64</xdr:col>
      <xdr:colOff>1012243</xdr:colOff>
      <xdr:row>13</xdr:row>
      <xdr:rowOff>96744</xdr:rowOff>
    </xdr:to>
    <xdr:sp macro="" textlink="">
      <xdr:nvSpPr>
        <xdr:cNvPr id="112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64</xdr:col>
      <xdr:colOff>1012243</xdr:colOff>
      <xdr:row>15</xdr:row>
      <xdr:rowOff>110186</xdr:rowOff>
    </xdr:from>
    <xdr:to>
      <xdr:col>64</xdr:col>
      <xdr:colOff>1012243</xdr:colOff>
      <xdr:row>16</xdr:row>
      <xdr:rowOff>91796</xdr:rowOff>
    </xdr:to>
    <xdr:sp macro="" textlink="">
      <xdr:nvSpPr>
        <xdr:cNvPr id="112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64</xdr:col>
      <xdr:colOff>1012243</xdr:colOff>
      <xdr:row>15</xdr:row>
      <xdr:rowOff>110186</xdr:rowOff>
    </xdr:from>
    <xdr:to>
      <xdr:col>64</xdr:col>
      <xdr:colOff>1012243</xdr:colOff>
      <xdr:row>16</xdr:row>
      <xdr:rowOff>91796</xdr:rowOff>
    </xdr:to>
    <xdr:sp macro="" textlink="">
      <xdr:nvSpPr>
        <xdr:cNvPr id="112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65</xdr:col>
      <xdr:colOff>1012243</xdr:colOff>
      <xdr:row>16</xdr:row>
      <xdr:rowOff>111125</xdr:rowOff>
    </xdr:from>
    <xdr:to>
      <xdr:col>65</xdr:col>
      <xdr:colOff>1012243</xdr:colOff>
      <xdr:row>17</xdr:row>
      <xdr:rowOff>82550</xdr:rowOff>
    </xdr:to>
    <xdr:sp macro="" textlink="">
      <xdr:nvSpPr>
        <xdr:cNvPr id="112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65</xdr:col>
      <xdr:colOff>1012243</xdr:colOff>
      <xdr:row>14</xdr:row>
      <xdr:rowOff>123825</xdr:rowOff>
    </xdr:from>
    <xdr:to>
      <xdr:col>65</xdr:col>
      <xdr:colOff>1012243</xdr:colOff>
      <xdr:row>15</xdr:row>
      <xdr:rowOff>98623</xdr:rowOff>
    </xdr:to>
    <xdr:sp macro="" textlink="">
      <xdr:nvSpPr>
        <xdr:cNvPr id="112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65</xdr:col>
      <xdr:colOff>1012243</xdr:colOff>
      <xdr:row>16</xdr:row>
      <xdr:rowOff>111125</xdr:rowOff>
    </xdr:from>
    <xdr:to>
      <xdr:col>65</xdr:col>
      <xdr:colOff>1012243</xdr:colOff>
      <xdr:row>17</xdr:row>
      <xdr:rowOff>82550</xdr:rowOff>
    </xdr:to>
    <xdr:sp macro="" textlink="">
      <xdr:nvSpPr>
        <xdr:cNvPr id="113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65</xdr:col>
      <xdr:colOff>1012243</xdr:colOff>
      <xdr:row>14</xdr:row>
      <xdr:rowOff>123825</xdr:rowOff>
    </xdr:from>
    <xdr:to>
      <xdr:col>65</xdr:col>
      <xdr:colOff>1012243</xdr:colOff>
      <xdr:row>15</xdr:row>
      <xdr:rowOff>98623</xdr:rowOff>
    </xdr:to>
    <xdr:sp macro="" textlink="">
      <xdr:nvSpPr>
        <xdr:cNvPr id="113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65</xdr:col>
      <xdr:colOff>1012243</xdr:colOff>
      <xdr:row>14</xdr:row>
      <xdr:rowOff>109246</xdr:rowOff>
    </xdr:from>
    <xdr:to>
      <xdr:col>65</xdr:col>
      <xdr:colOff>1012243</xdr:colOff>
      <xdr:row>15</xdr:row>
      <xdr:rowOff>90857</xdr:rowOff>
    </xdr:to>
    <xdr:sp macro="" textlink="">
      <xdr:nvSpPr>
        <xdr:cNvPr id="113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65</xdr:col>
      <xdr:colOff>1012243</xdr:colOff>
      <xdr:row>12</xdr:row>
      <xdr:rowOff>121947</xdr:rowOff>
    </xdr:from>
    <xdr:to>
      <xdr:col>65</xdr:col>
      <xdr:colOff>1012243</xdr:colOff>
      <xdr:row>13</xdr:row>
      <xdr:rowOff>96744</xdr:rowOff>
    </xdr:to>
    <xdr:sp macro="" textlink="">
      <xdr:nvSpPr>
        <xdr:cNvPr id="113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65</xdr:col>
      <xdr:colOff>1012243</xdr:colOff>
      <xdr:row>14</xdr:row>
      <xdr:rowOff>109246</xdr:rowOff>
    </xdr:from>
    <xdr:to>
      <xdr:col>65</xdr:col>
      <xdr:colOff>1012243</xdr:colOff>
      <xdr:row>15</xdr:row>
      <xdr:rowOff>90857</xdr:rowOff>
    </xdr:to>
    <xdr:sp macro="" textlink="">
      <xdr:nvSpPr>
        <xdr:cNvPr id="113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65</xdr:col>
      <xdr:colOff>1012243</xdr:colOff>
      <xdr:row>12</xdr:row>
      <xdr:rowOff>121947</xdr:rowOff>
    </xdr:from>
    <xdr:to>
      <xdr:col>65</xdr:col>
      <xdr:colOff>1012243</xdr:colOff>
      <xdr:row>13</xdr:row>
      <xdr:rowOff>96744</xdr:rowOff>
    </xdr:to>
    <xdr:sp macro="" textlink="">
      <xdr:nvSpPr>
        <xdr:cNvPr id="113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66</xdr:col>
      <xdr:colOff>59743</xdr:colOff>
      <xdr:row>15</xdr:row>
      <xdr:rowOff>110186</xdr:rowOff>
    </xdr:from>
    <xdr:to>
      <xdr:col>66</xdr:col>
      <xdr:colOff>59743</xdr:colOff>
      <xdr:row>16</xdr:row>
      <xdr:rowOff>91796</xdr:rowOff>
    </xdr:to>
    <xdr:sp macro="" textlink="">
      <xdr:nvSpPr>
        <xdr:cNvPr id="1136" name="WordArt 5"/>
        <xdr:cNvSpPr>
          <a:spLocks noChangeArrowheads="1" noChangeShapeType="1" noTextEdit="1"/>
        </xdr:cNvSpPr>
      </xdr:nvSpPr>
      <xdr:spPr bwMode="auto">
        <a:xfrm>
          <a:off x="1030948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65</xdr:col>
      <xdr:colOff>1012243</xdr:colOff>
      <xdr:row>15</xdr:row>
      <xdr:rowOff>110186</xdr:rowOff>
    </xdr:from>
    <xdr:to>
      <xdr:col>65</xdr:col>
      <xdr:colOff>1012243</xdr:colOff>
      <xdr:row>16</xdr:row>
      <xdr:rowOff>91796</xdr:rowOff>
    </xdr:to>
    <xdr:sp macro="" textlink="">
      <xdr:nvSpPr>
        <xdr:cNvPr id="113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66</xdr:col>
      <xdr:colOff>1012243</xdr:colOff>
      <xdr:row>16</xdr:row>
      <xdr:rowOff>111125</xdr:rowOff>
    </xdr:from>
    <xdr:to>
      <xdr:col>66</xdr:col>
      <xdr:colOff>1012243</xdr:colOff>
      <xdr:row>17</xdr:row>
      <xdr:rowOff>82550</xdr:rowOff>
    </xdr:to>
    <xdr:sp macro="" textlink="">
      <xdr:nvSpPr>
        <xdr:cNvPr id="113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66</xdr:col>
      <xdr:colOff>1012243</xdr:colOff>
      <xdr:row>14</xdr:row>
      <xdr:rowOff>123825</xdr:rowOff>
    </xdr:from>
    <xdr:to>
      <xdr:col>66</xdr:col>
      <xdr:colOff>1012243</xdr:colOff>
      <xdr:row>15</xdr:row>
      <xdr:rowOff>98623</xdr:rowOff>
    </xdr:to>
    <xdr:sp macro="" textlink="">
      <xdr:nvSpPr>
        <xdr:cNvPr id="113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66</xdr:col>
      <xdr:colOff>1012243</xdr:colOff>
      <xdr:row>16</xdr:row>
      <xdr:rowOff>111125</xdr:rowOff>
    </xdr:from>
    <xdr:to>
      <xdr:col>66</xdr:col>
      <xdr:colOff>1012243</xdr:colOff>
      <xdr:row>17</xdr:row>
      <xdr:rowOff>82550</xdr:rowOff>
    </xdr:to>
    <xdr:sp macro="" textlink="">
      <xdr:nvSpPr>
        <xdr:cNvPr id="114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66</xdr:col>
      <xdr:colOff>1012243</xdr:colOff>
      <xdr:row>14</xdr:row>
      <xdr:rowOff>123825</xdr:rowOff>
    </xdr:from>
    <xdr:to>
      <xdr:col>66</xdr:col>
      <xdr:colOff>1012243</xdr:colOff>
      <xdr:row>15</xdr:row>
      <xdr:rowOff>98623</xdr:rowOff>
    </xdr:to>
    <xdr:sp macro="" textlink="">
      <xdr:nvSpPr>
        <xdr:cNvPr id="114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66</xdr:col>
      <xdr:colOff>1012243</xdr:colOff>
      <xdr:row>14</xdr:row>
      <xdr:rowOff>109246</xdr:rowOff>
    </xdr:from>
    <xdr:to>
      <xdr:col>66</xdr:col>
      <xdr:colOff>1012243</xdr:colOff>
      <xdr:row>15</xdr:row>
      <xdr:rowOff>90857</xdr:rowOff>
    </xdr:to>
    <xdr:sp macro="" textlink="">
      <xdr:nvSpPr>
        <xdr:cNvPr id="114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66</xdr:col>
      <xdr:colOff>1012243</xdr:colOff>
      <xdr:row>12</xdr:row>
      <xdr:rowOff>121947</xdr:rowOff>
    </xdr:from>
    <xdr:to>
      <xdr:col>66</xdr:col>
      <xdr:colOff>1012243</xdr:colOff>
      <xdr:row>13</xdr:row>
      <xdr:rowOff>96744</xdr:rowOff>
    </xdr:to>
    <xdr:sp macro="" textlink="">
      <xdr:nvSpPr>
        <xdr:cNvPr id="114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66</xdr:col>
      <xdr:colOff>1012243</xdr:colOff>
      <xdr:row>14</xdr:row>
      <xdr:rowOff>109246</xdr:rowOff>
    </xdr:from>
    <xdr:to>
      <xdr:col>66</xdr:col>
      <xdr:colOff>1012243</xdr:colOff>
      <xdr:row>15</xdr:row>
      <xdr:rowOff>90857</xdr:rowOff>
    </xdr:to>
    <xdr:sp macro="" textlink="">
      <xdr:nvSpPr>
        <xdr:cNvPr id="114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66</xdr:col>
      <xdr:colOff>1012243</xdr:colOff>
      <xdr:row>12</xdr:row>
      <xdr:rowOff>121947</xdr:rowOff>
    </xdr:from>
    <xdr:to>
      <xdr:col>66</xdr:col>
      <xdr:colOff>1012243</xdr:colOff>
      <xdr:row>13</xdr:row>
      <xdr:rowOff>96744</xdr:rowOff>
    </xdr:to>
    <xdr:sp macro="" textlink="">
      <xdr:nvSpPr>
        <xdr:cNvPr id="114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66</xdr:col>
      <xdr:colOff>1012243</xdr:colOff>
      <xdr:row>15</xdr:row>
      <xdr:rowOff>110186</xdr:rowOff>
    </xdr:from>
    <xdr:to>
      <xdr:col>66</xdr:col>
      <xdr:colOff>1012243</xdr:colOff>
      <xdr:row>16</xdr:row>
      <xdr:rowOff>91796</xdr:rowOff>
    </xdr:to>
    <xdr:sp macro="" textlink="">
      <xdr:nvSpPr>
        <xdr:cNvPr id="114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66</xdr:col>
      <xdr:colOff>1012243</xdr:colOff>
      <xdr:row>15</xdr:row>
      <xdr:rowOff>110186</xdr:rowOff>
    </xdr:from>
    <xdr:to>
      <xdr:col>66</xdr:col>
      <xdr:colOff>1012243</xdr:colOff>
      <xdr:row>16</xdr:row>
      <xdr:rowOff>91796</xdr:rowOff>
    </xdr:to>
    <xdr:sp macro="" textlink="">
      <xdr:nvSpPr>
        <xdr:cNvPr id="114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67</xdr:col>
      <xdr:colOff>1012243</xdr:colOff>
      <xdr:row>16</xdr:row>
      <xdr:rowOff>111125</xdr:rowOff>
    </xdr:from>
    <xdr:to>
      <xdr:col>67</xdr:col>
      <xdr:colOff>1012243</xdr:colOff>
      <xdr:row>17</xdr:row>
      <xdr:rowOff>82550</xdr:rowOff>
    </xdr:to>
    <xdr:sp macro="" textlink="">
      <xdr:nvSpPr>
        <xdr:cNvPr id="114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67</xdr:col>
      <xdr:colOff>1012243</xdr:colOff>
      <xdr:row>14</xdr:row>
      <xdr:rowOff>123825</xdr:rowOff>
    </xdr:from>
    <xdr:to>
      <xdr:col>67</xdr:col>
      <xdr:colOff>1012243</xdr:colOff>
      <xdr:row>15</xdr:row>
      <xdr:rowOff>98623</xdr:rowOff>
    </xdr:to>
    <xdr:sp macro="" textlink="">
      <xdr:nvSpPr>
        <xdr:cNvPr id="114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67</xdr:col>
      <xdr:colOff>1012243</xdr:colOff>
      <xdr:row>16</xdr:row>
      <xdr:rowOff>111125</xdr:rowOff>
    </xdr:from>
    <xdr:to>
      <xdr:col>67</xdr:col>
      <xdr:colOff>1012243</xdr:colOff>
      <xdr:row>17</xdr:row>
      <xdr:rowOff>82550</xdr:rowOff>
    </xdr:to>
    <xdr:sp macro="" textlink="">
      <xdr:nvSpPr>
        <xdr:cNvPr id="115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67</xdr:col>
      <xdr:colOff>1012243</xdr:colOff>
      <xdr:row>14</xdr:row>
      <xdr:rowOff>123825</xdr:rowOff>
    </xdr:from>
    <xdr:to>
      <xdr:col>67</xdr:col>
      <xdr:colOff>1012243</xdr:colOff>
      <xdr:row>15</xdr:row>
      <xdr:rowOff>98623</xdr:rowOff>
    </xdr:to>
    <xdr:sp macro="" textlink="">
      <xdr:nvSpPr>
        <xdr:cNvPr id="115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67</xdr:col>
      <xdr:colOff>1012243</xdr:colOff>
      <xdr:row>14</xdr:row>
      <xdr:rowOff>109246</xdr:rowOff>
    </xdr:from>
    <xdr:to>
      <xdr:col>67</xdr:col>
      <xdr:colOff>1012243</xdr:colOff>
      <xdr:row>15</xdr:row>
      <xdr:rowOff>90857</xdr:rowOff>
    </xdr:to>
    <xdr:sp macro="" textlink="">
      <xdr:nvSpPr>
        <xdr:cNvPr id="115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67</xdr:col>
      <xdr:colOff>1012243</xdr:colOff>
      <xdr:row>12</xdr:row>
      <xdr:rowOff>121947</xdr:rowOff>
    </xdr:from>
    <xdr:to>
      <xdr:col>67</xdr:col>
      <xdr:colOff>1012243</xdr:colOff>
      <xdr:row>13</xdr:row>
      <xdr:rowOff>96744</xdr:rowOff>
    </xdr:to>
    <xdr:sp macro="" textlink="">
      <xdr:nvSpPr>
        <xdr:cNvPr id="115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67</xdr:col>
      <xdr:colOff>1012243</xdr:colOff>
      <xdr:row>14</xdr:row>
      <xdr:rowOff>109246</xdr:rowOff>
    </xdr:from>
    <xdr:to>
      <xdr:col>67</xdr:col>
      <xdr:colOff>1012243</xdr:colOff>
      <xdr:row>15</xdr:row>
      <xdr:rowOff>90857</xdr:rowOff>
    </xdr:to>
    <xdr:sp macro="" textlink="">
      <xdr:nvSpPr>
        <xdr:cNvPr id="115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67</xdr:col>
      <xdr:colOff>1012243</xdr:colOff>
      <xdr:row>12</xdr:row>
      <xdr:rowOff>121947</xdr:rowOff>
    </xdr:from>
    <xdr:to>
      <xdr:col>67</xdr:col>
      <xdr:colOff>1012243</xdr:colOff>
      <xdr:row>13</xdr:row>
      <xdr:rowOff>96744</xdr:rowOff>
    </xdr:to>
    <xdr:sp macro="" textlink="">
      <xdr:nvSpPr>
        <xdr:cNvPr id="115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67</xdr:col>
      <xdr:colOff>1012243</xdr:colOff>
      <xdr:row>15</xdr:row>
      <xdr:rowOff>110186</xdr:rowOff>
    </xdr:from>
    <xdr:to>
      <xdr:col>67</xdr:col>
      <xdr:colOff>1012243</xdr:colOff>
      <xdr:row>16</xdr:row>
      <xdr:rowOff>91796</xdr:rowOff>
    </xdr:to>
    <xdr:sp macro="" textlink="">
      <xdr:nvSpPr>
        <xdr:cNvPr id="115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67</xdr:col>
      <xdr:colOff>1012243</xdr:colOff>
      <xdr:row>15</xdr:row>
      <xdr:rowOff>110186</xdr:rowOff>
    </xdr:from>
    <xdr:to>
      <xdr:col>67</xdr:col>
      <xdr:colOff>1012243</xdr:colOff>
      <xdr:row>16</xdr:row>
      <xdr:rowOff>91796</xdr:rowOff>
    </xdr:to>
    <xdr:sp macro="" textlink="">
      <xdr:nvSpPr>
        <xdr:cNvPr id="115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68</xdr:col>
      <xdr:colOff>1012243</xdr:colOff>
      <xdr:row>16</xdr:row>
      <xdr:rowOff>111125</xdr:rowOff>
    </xdr:from>
    <xdr:to>
      <xdr:col>68</xdr:col>
      <xdr:colOff>1012243</xdr:colOff>
      <xdr:row>17</xdr:row>
      <xdr:rowOff>82550</xdr:rowOff>
    </xdr:to>
    <xdr:sp macro="" textlink="">
      <xdr:nvSpPr>
        <xdr:cNvPr id="115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68</xdr:col>
      <xdr:colOff>1012243</xdr:colOff>
      <xdr:row>14</xdr:row>
      <xdr:rowOff>123825</xdr:rowOff>
    </xdr:from>
    <xdr:to>
      <xdr:col>68</xdr:col>
      <xdr:colOff>1012243</xdr:colOff>
      <xdr:row>15</xdr:row>
      <xdr:rowOff>98623</xdr:rowOff>
    </xdr:to>
    <xdr:sp macro="" textlink="">
      <xdr:nvSpPr>
        <xdr:cNvPr id="115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68</xdr:col>
      <xdr:colOff>1012243</xdr:colOff>
      <xdr:row>16</xdr:row>
      <xdr:rowOff>111125</xdr:rowOff>
    </xdr:from>
    <xdr:to>
      <xdr:col>68</xdr:col>
      <xdr:colOff>1012243</xdr:colOff>
      <xdr:row>17</xdr:row>
      <xdr:rowOff>82550</xdr:rowOff>
    </xdr:to>
    <xdr:sp macro="" textlink="">
      <xdr:nvSpPr>
        <xdr:cNvPr id="116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68</xdr:col>
      <xdr:colOff>1012243</xdr:colOff>
      <xdr:row>14</xdr:row>
      <xdr:rowOff>123825</xdr:rowOff>
    </xdr:from>
    <xdr:to>
      <xdr:col>68</xdr:col>
      <xdr:colOff>1012243</xdr:colOff>
      <xdr:row>15</xdr:row>
      <xdr:rowOff>98623</xdr:rowOff>
    </xdr:to>
    <xdr:sp macro="" textlink="">
      <xdr:nvSpPr>
        <xdr:cNvPr id="116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68</xdr:col>
      <xdr:colOff>1012243</xdr:colOff>
      <xdr:row>14</xdr:row>
      <xdr:rowOff>109246</xdr:rowOff>
    </xdr:from>
    <xdr:to>
      <xdr:col>68</xdr:col>
      <xdr:colOff>1012243</xdr:colOff>
      <xdr:row>15</xdr:row>
      <xdr:rowOff>90857</xdr:rowOff>
    </xdr:to>
    <xdr:sp macro="" textlink="">
      <xdr:nvSpPr>
        <xdr:cNvPr id="116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68</xdr:col>
      <xdr:colOff>1012243</xdr:colOff>
      <xdr:row>12</xdr:row>
      <xdr:rowOff>121947</xdr:rowOff>
    </xdr:from>
    <xdr:to>
      <xdr:col>68</xdr:col>
      <xdr:colOff>1012243</xdr:colOff>
      <xdr:row>13</xdr:row>
      <xdr:rowOff>96744</xdr:rowOff>
    </xdr:to>
    <xdr:sp macro="" textlink="">
      <xdr:nvSpPr>
        <xdr:cNvPr id="116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68</xdr:col>
      <xdr:colOff>1012243</xdr:colOff>
      <xdr:row>14</xdr:row>
      <xdr:rowOff>109246</xdr:rowOff>
    </xdr:from>
    <xdr:to>
      <xdr:col>68</xdr:col>
      <xdr:colOff>1012243</xdr:colOff>
      <xdr:row>15</xdr:row>
      <xdr:rowOff>90857</xdr:rowOff>
    </xdr:to>
    <xdr:sp macro="" textlink="">
      <xdr:nvSpPr>
        <xdr:cNvPr id="116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68</xdr:col>
      <xdr:colOff>1012243</xdr:colOff>
      <xdr:row>12</xdr:row>
      <xdr:rowOff>121947</xdr:rowOff>
    </xdr:from>
    <xdr:to>
      <xdr:col>68</xdr:col>
      <xdr:colOff>1012243</xdr:colOff>
      <xdr:row>13</xdr:row>
      <xdr:rowOff>96744</xdr:rowOff>
    </xdr:to>
    <xdr:sp macro="" textlink="">
      <xdr:nvSpPr>
        <xdr:cNvPr id="116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68</xdr:col>
      <xdr:colOff>1012243</xdr:colOff>
      <xdr:row>15</xdr:row>
      <xdr:rowOff>110186</xdr:rowOff>
    </xdr:from>
    <xdr:to>
      <xdr:col>68</xdr:col>
      <xdr:colOff>1012243</xdr:colOff>
      <xdr:row>16</xdr:row>
      <xdr:rowOff>91796</xdr:rowOff>
    </xdr:to>
    <xdr:sp macro="" textlink="">
      <xdr:nvSpPr>
        <xdr:cNvPr id="116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68</xdr:col>
      <xdr:colOff>1012243</xdr:colOff>
      <xdr:row>15</xdr:row>
      <xdr:rowOff>110186</xdr:rowOff>
    </xdr:from>
    <xdr:to>
      <xdr:col>68</xdr:col>
      <xdr:colOff>1012243</xdr:colOff>
      <xdr:row>16</xdr:row>
      <xdr:rowOff>91796</xdr:rowOff>
    </xdr:to>
    <xdr:sp macro="" textlink="">
      <xdr:nvSpPr>
        <xdr:cNvPr id="116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69</xdr:col>
      <xdr:colOff>1012243</xdr:colOff>
      <xdr:row>16</xdr:row>
      <xdr:rowOff>111125</xdr:rowOff>
    </xdr:from>
    <xdr:to>
      <xdr:col>69</xdr:col>
      <xdr:colOff>1012243</xdr:colOff>
      <xdr:row>17</xdr:row>
      <xdr:rowOff>82550</xdr:rowOff>
    </xdr:to>
    <xdr:sp macro="" textlink="">
      <xdr:nvSpPr>
        <xdr:cNvPr id="116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69</xdr:col>
      <xdr:colOff>1012243</xdr:colOff>
      <xdr:row>14</xdr:row>
      <xdr:rowOff>123825</xdr:rowOff>
    </xdr:from>
    <xdr:to>
      <xdr:col>69</xdr:col>
      <xdr:colOff>1012243</xdr:colOff>
      <xdr:row>15</xdr:row>
      <xdr:rowOff>98623</xdr:rowOff>
    </xdr:to>
    <xdr:sp macro="" textlink="">
      <xdr:nvSpPr>
        <xdr:cNvPr id="116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1012243</xdr:colOff>
      <xdr:row>16</xdr:row>
      <xdr:rowOff>111125</xdr:rowOff>
    </xdr:from>
    <xdr:to>
      <xdr:col>69</xdr:col>
      <xdr:colOff>1012243</xdr:colOff>
      <xdr:row>17</xdr:row>
      <xdr:rowOff>82550</xdr:rowOff>
    </xdr:to>
    <xdr:sp macro="" textlink="">
      <xdr:nvSpPr>
        <xdr:cNvPr id="117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69</xdr:col>
      <xdr:colOff>1012243</xdr:colOff>
      <xdr:row>14</xdr:row>
      <xdr:rowOff>123825</xdr:rowOff>
    </xdr:from>
    <xdr:to>
      <xdr:col>69</xdr:col>
      <xdr:colOff>1012243</xdr:colOff>
      <xdr:row>15</xdr:row>
      <xdr:rowOff>98623</xdr:rowOff>
    </xdr:to>
    <xdr:sp macro="" textlink="">
      <xdr:nvSpPr>
        <xdr:cNvPr id="117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1012243</xdr:colOff>
      <xdr:row>14</xdr:row>
      <xdr:rowOff>109246</xdr:rowOff>
    </xdr:from>
    <xdr:to>
      <xdr:col>69</xdr:col>
      <xdr:colOff>1012243</xdr:colOff>
      <xdr:row>15</xdr:row>
      <xdr:rowOff>90857</xdr:rowOff>
    </xdr:to>
    <xdr:sp macro="" textlink="">
      <xdr:nvSpPr>
        <xdr:cNvPr id="117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69</xdr:col>
      <xdr:colOff>1012243</xdr:colOff>
      <xdr:row>12</xdr:row>
      <xdr:rowOff>121947</xdr:rowOff>
    </xdr:from>
    <xdr:to>
      <xdr:col>69</xdr:col>
      <xdr:colOff>1012243</xdr:colOff>
      <xdr:row>13</xdr:row>
      <xdr:rowOff>96744</xdr:rowOff>
    </xdr:to>
    <xdr:sp macro="" textlink="">
      <xdr:nvSpPr>
        <xdr:cNvPr id="117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1012243</xdr:colOff>
      <xdr:row>14</xdr:row>
      <xdr:rowOff>109246</xdr:rowOff>
    </xdr:from>
    <xdr:to>
      <xdr:col>69</xdr:col>
      <xdr:colOff>1012243</xdr:colOff>
      <xdr:row>15</xdr:row>
      <xdr:rowOff>90857</xdr:rowOff>
    </xdr:to>
    <xdr:sp macro="" textlink="">
      <xdr:nvSpPr>
        <xdr:cNvPr id="117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69</xdr:col>
      <xdr:colOff>1012243</xdr:colOff>
      <xdr:row>12</xdr:row>
      <xdr:rowOff>121947</xdr:rowOff>
    </xdr:from>
    <xdr:to>
      <xdr:col>69</xdr:col>
      <xdr:colOff>1012243</xdr:colOff>
      <xdr:row>13</xdr:row>
      <xdr:rowOff>96744</xdr:rowOff>
    </xdr:to>
    <xdr:sp macro="" textlink="">
      <xdr:nvSpPr>
        <xdr:cNvPr id="117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69</xdr:col>
      <xdr:colOff>1012243</xdr:colOff>
      <xdr:row>15</xdr:row>
      <xdr:rowOff>110186</xdr:rowOff>
    </xdr:from>
    <xdr:to>
      <xdr:col>69</xdr:col>
      <xdr:colOff>1012243</xdr:colOff>
      <xdr:row>16</xdr:row>
      <xdr:rowOff>91796</xdr:rowOff>
    </xdr:to>
    <xdr:sp macro="" textlink="">
      <xdr:nvSpPr>
        <xdr:cNvPr id="117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69</xdr:col>
      <xdr:colOff>1012243</xdr:colOff>
      <xdr:row>15</xdr:row>
      <xdr:rowOff>110186</xdr:rowOff>
    </xdr:from>
    <xdr:to>
      <xdr:col>69</xdr:col>
      <xdr:colOff>1012243</xdr:colOff>
      <xdr:row>16</xdr:row>
      <xdr:rowOff>91796</xdr:rowOff>
    </xdr:to>
    <xdr:sp macro="" textlink="">
      <xdr:nvSpPr>
        <xdr:cNvPr id="117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70</xdr:col>
      <xdr:colOff>1012243</xdr:colOff>
      <xdr:row>16</xdr:row>
      <xdr:rowOff>111125</xdr:rowOff>
    </xdr:from>
    <xdr:to>
      <xdr:col>70</xdr:col>
      <xdr:colOff>1012243</xdr:colOff>
      <xdr:row>17</xdr:row>
      <xdr:rowOff>82550</xdr:rowOff>
    </xdr:to>
    <xdr:sp macro="" textlink="">
      <xdr:nvSpPr>
        <xdr:cNvPr id="117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70</xdr:col>
      <xdr:colOff>1012243</xdr:colOff>
      <xdr:row>14</xdr:row>
      <xdr:rowOff>123825</xdr:rowOff>
    </xdr:from>
    <xdr:to>
      <xdr:col>70</xdr:col>
      <xdr:colOff>1012243</xdr:colOff>
      <xdr:row>15</xdr:row>
      <xdr:rowOff>98623</xdr:rowOff>
    </xdr:to>
    <xdr:sp macro="" textlink="">
      <xdr:nvSpPr>
        <xdr:cNvPr id="117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70</xdr:col>
      <xdr:colOff>1012243</xdr:colOff>
      <xdr:row>16</xdr:row>
      <xdr:rowOff>111125</xdr:rowOff>
    </xdr:from>
    <xdr:to>
      <xdr:col>70</xdr:col>
      <xdr:colOff>1012243</xdr:colOff>
      <xdr:row>17</xdr:row>
      <xdr:rowOff>82550</xdr:rowOff>
    </xdr:to>
    <xdr:sp macro="" textlink="">
      <xdr:nvSpPr>
        <xdr:cNvPr id="118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70</xdr:col>
      <xdr:colOff>1012243</xdr:colOff>
      <xdr:row>14</xdr:row>
      <xdr:rowOff>123825</xdr:rowOff>
    </xdr:from>
    <xdr:to>
      <xdr:col>70</xdr:col>
      <xdr:colOff>1012243</xdr:colOff>
      <xdr:row>15</xdr:row>
      <xdr:rowOff>98623</xdr:rowOff>
    </xdr:to>
    <xdr:sp macro="" textlink="">
      <xdr:nvSpPr>
        <xdr:cNvPr id="118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70</xdr:col>
      <xdr:colOff>1012243</xdr:colOff>
      <xdr:row>14</xdr:row>
      <xdr:rowOff>109246</xdr:rowOff>
    </xdr:from>
    <xdr:to>
      <xdr:col>70</xdr:col>
      <xdr:colOff>1012243</xdr:colOff>
      <xdr:row>15</xdr:row>
      <xdr:rowOff>90857</xdr:rowOff>
    </xdr:to>
    <xdr:sp macro="" textlink="">
      <xdr:nvSpPr>
        <xdr:cNvPr id="118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70</xdr:col>
      <xdr:colOff>1012243</xdr:colOff>
      <xdr:row>12</xdr:row>
      <xdr:rowOff>121947</xdr:rowOff>
    </xdr:from>
    <xdr:to>
      <xdr:col>70</xdr:col>
      <xdr:colOff>1012243</xdr:colOff>
      <xdr:row>13</xdr:row>
      <xdr:rowOff>96744</xdr:rowOff>
    </xdr:to>
    <xdr:sp macro="" textlink="">
      <xdr:nvSpPr>
        <xdr:cNvPr id="118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70</xdr:col>
      <xdr:colOff>1012243</xdr:colOff>
      <xdr:row>14</xdr:row>
      <xdr:rowOff>109246</xdr:rowOff>
    </xdr:from>
    <xdr:to>
      <xdr:col>70</xdr:col>
      <xdr:colOff>1012243</xdr:colOff>
      <xdr:row>15</xdr:row>
      <xdr:rowOff>90857</xdr:rowOff>
    </xdr:to>
    <xdr:sp macro="" textlink="">
      <xdr:nvSpPr>
        <xdr:cNvPr id="118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70</xdr:col>
      <xdr:colOff>1012243</xdr:colOff>
      <xdr:row>12</xdr:row>
      <xdr:rowOff>121947</xdr:rowOff>
    </xdr:from>
    <xdr:to>
      <xdr:col>70</xdr:col>
      <xdr:colOff>1012243</xdr:colOff>
      <xdr:row>13</xdr:row>
      <xdr:rowOff>96744</xdr:rowOff>
    </xdr:to>
    <xdr:sp macro="" textlink="">
      <xdr:nvSpPr>
        <xdr:cNvPr id="118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70</xdr:col>
      <xdr:colOff>1012243</xdr:colOff>
      <xdr:row>15</xdr:row>
      <xdr:rowOff>110186</xdr:rowOff>
    </xdr:from>
    <xdr:to>
      <xdr:col>70</xdr:col>
      <xdr:colOff>1012243</xdr:colOff>
      <xdr:row>16</xdr:row>
      <xdr:rowOff>91796</xdr:rowOff>
    </xdr:to>
    <xdr:sp macro="" textlink="">
      <xdr:nvSpPr>
        <xdr:cNvPr id="118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70</xdr:col>
      <xdr:colOff>1012243</xdr:colOff>
      <xdr:row>15</xdr:row>
      <xdr:rowOff>110186</xdr:rowOff>
    </xdr:from>
    <xdr:to>
      <xdr:col>70</xdr:col>
      <xdr:colOff>1012243</xdr:colOff>
      <xdr:row>16</xdr:row>
      <xdr:rowOff>91796</xdr:rowOff>
    </xdr:to>
    <xdr:sp macro="" textlink="">
      <xdr:nvSpPr>
        <xdr:cNvPr id="118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71</xdr:col>
      <xdr:colOff>1012243</xdr:colOff>
      <xdr:row>16</xdr:row>
      <xdr:rowOff>111125</xdr:rowOff>
    </xdr:from>
    <xdr:to>
      <xdr:col>71</xdr:col>
      <xdr:colOff>1012243</xdr:colOff>
      <xdr:row>17</xdr:row>
      <xdr:rowOff>82550</xdr:rowOff>
    </xdr:to>
    <xdr:sp macro="" textlink="">
      <xdr:nvSpPr>
        <xdr:cNvPr id="118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71</xdr:col>
      <xdr:colOff>1012243</xdr:colOff>
      <xdr:row>14</xdr:row>
      <xdr:rowOff>123825</xdr:rowOff>
    </xdr:from>
    <xdr:to>
      <xdr:col>71</xdr:col>
      <xdr:colOff>1012243</xdr:colOff>
      <xdr:row>15</xdr:row>
      <xdr:rowOff>98623</xdr:rowOff>
    </xdr:to>
    <xdr:sp macro="" textlink="">
      <xdr:nvSpPr>
        <xdr:cNvPr id="118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71</xdr:col>
      <xdr:colOff>1012243</xdr:colOff>
      <xdr:row>16</xdr:row>
      <xdr:rowOff>111125</xdr:rowOff>
    </xdr:from>
    <xdr:to>
      <xdr:col>71</xdr:col>
      <xdr:colOff>1012243</xdr:colOff>
      <xdr:row>17</xdr:row>
      <xdr:rowOff>82550</xdr:rowOff>
    </xdr:to>
    <xdr:sp macro="" textlink="">
      <xdr:nvSpPr>
        <xdr:cNvPr id="119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71</xdr:col>
      <xdr:colOff>1012243</xdr:colOff>
      <xdr:row>14</xdr:row>
      <xdr:rowOff>123825</xdr:rowOff>
    </xdr:from>
    <xdr:to>
      <xdr:col>71</xdr:col>
      <xdr:colOff>1012243</xdr:colOff>
      <xdr:row>15</xdr:row>
      <xdr:rowOff>98623</xdr:rowOff>
    </xdr:to>
    <xdr:sp macro="" textlink="">
      <xdr:nvSpPr>
        <xdr:cNvPr id="119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71</xdr:col>
      <xdr:colOff>1012243</xdr:colOff>
      <xdr:row>14</xdr:row>
      <xdr:rowOff>109246</xdr:rowOff>
    </xdr:from>
    <xdr:to>
      <xdr:col>71</xdr:col>
      <xdr:colOff>1012243</xdr:colOff>
      <xdr:row>15</xdr:row>
      <xdr:rowOff>90857</xdr:rowOff>
    </xdr:to>
    <xdr:sp macro="" textlink="">
      <xdr:nvSpPr>
        <xdr:cNvPr id="119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71</xdr:col>
      <xdr:colOff>1012243</xdr:colOff>
      <xdr:row>12</xdr:row>
      <xdr:rowOff>121947</xdr:rowOff>
    </xdr:from>
    <xdr:to>
      <xdr:col>71</xdr:col>
      <xdr:colOff>1012243</xdr:colOff>
      <xdr:row>13</xdr:row>
      <xdr:rowOff>96744</xdr:rowOff>
    </xdr:to>
    <xdr:sp macro="" textlink="">
      <xdr:nvSpPr>
        <xdr:cNvPr id="119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71</xdr:col>
      <xdr:colOff>1012243</xdr:colOff>
      <xdr:row>14</xdr:row>
      <xdr:rowOff>109246</xdr:rowOff>
    </xdr:from>
    <xdr:to>
      <xdr:col>71</xdr:col>
      <xdr:colOff>1012243</xdr:colOff>
      <xdr:row>15</xdr:row>
      <xdr:rowOff>90857</xdr:rowOff>
    </xdr:to>
    <xdr:sp macro="" textlink="">
      <xdr:nvSpPr>
        <xdr:cNvPr id="119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71</xdr:col>
      <xdr:colOff>1012243</xdr:colOff>
      <xdr:row>12</xdr:row>
      <xdr:rowOff>121947</xdr:rowOff>
    </xdr:from>
    <xdr:to>
      <xdr:col>71</xdr:col>
      <xdr:colOff>1012243</xdr:colOff>
      <xdr:row>13</xdr:row>
      <xdr:rowOff>96744</xdr:rowOff>
    </xdr:to>
    <xdr:sp macro="" textlink="">
      <xdr:nvSpPr>
        <xdr:cNvPr id="119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71</xdr:col>
      <xdr:colOff>1012243</xdr:colOff>
      <xdr:row>15</xdr:row>
      <xdr:rowOff>110186</xdr:rowOff>
    </xdr:from>
    <xdr:to>
      <xdr:col>71</xdr:col>
      <xdr:colOff>1012243</xdr:colOff>
      <xdr:row>16</xdr:row>
      <xdr:rowOff>91796</xdr:rowOff>
    </xdr:to>
    <xdr:sp macro="" textlink="">
      <xdr:nvSpPr>
        <xdr:cNvPr id="119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71</xdr:col>
      <xdr:colOff>1012243</xdr:colOff>
      <xdr:row>15</xdr:row>
      <xdr:rowOff>110186</xdr:rowOff>
    </xdr:from>
    <xdr:to>
      <xdr:col>71</xdr:col>
      <xdr:colOff>1012243</xdr:colOff>
      <xdr:row>16</xdr:row>
      <xdr:rowOff>91796</xdr:rowOff>
    </xdr:to>
    <xdr:sp macro="" textlink="">
      <xdr:nvSpPr>
        <xdr:cNvPr id="119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72</xdr:col>
      <xdr:colOff>1012243</xdr:colOff>
      <xdr:row>16</xdr:row>
      <xdr:rowOff>111125</xdr:rowOff>
    </xdr:from>
    <xdr:to>
      <xdr:col>72</xdr:col>
      <xdr:colOff>1012243</xdr:colOff>
      <xdr:row>17</xdr:row>
      <xdr:rowOff>82550</xdr:rowOff>
    </xdr:to>
    <xdr:sp macro="" textlink="">
      <xdr:nvSpPr>
        <xdr:cNvPr id="119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72</xdr:col>
      <xdr:colOff>1012243</xdr:colOff>
      <xdr:row>14</xdr:row>
      <xdr:rowOff>123825</xdr:rowOff>
    </xdr:from>
    <xdr:to>
      <xdr:col>72</xdr:col>
      <xdr:colOff>1012243</xdr:colOff>
      <xdr:row>15</xdr:row>
      <xdr:rowOff>98623</xdr:rowOff>
    </xdr:to>
    <xdr:sp macro="" textlink="">
      <xdr:nvSpPr>
        <xdr:cNvPr id="119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72</xdr:col>
      <xdr:colOff>1012243</xdr:colOff>
      <xdr:row>16</xdr:row>
      <xdr:rowOff>111125</xdr:rowOff>
    </xdr:from>
    <xdr:to>
      <xdr:col>72</xdr:col>
      <xdr:colOff>1012243</xdr:colOff>
      <xdr:row>17</xdr:row>
      <xdr:rowOff>82550</xdr:rowOff>
    </xdr:to>
    <xdr:sp macro="" textlink="">
      <xdr:nvSpPr>
        <xdr:cNvPr id="120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72</xdr:col>
      <xdr:colOff>1012243</xdr:colOff>
      <xdr:row>14</xdr:row>
      <xdr:rowOff>123825</xdr:rowOff>
    </xdr:from>
    <xdr:to>
      <xdr:col>72</xdr:col>
      <xdr:colOff>1012243</xdr:colOff>
      <xdr:row>15</xdr:row>
      <xdr:rowOff>98623</xdr:rowOff>
    </xdr:to>
    <xdr:sp macro="" textlink="">
      <xdr:nvSpPr>
        <xdr:cNvPr id="120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72</xdr:col>
      <xdr:colOff>1012243</xdr:colOff>
      <xdr:row>14</xdr:row>
      <xdr:rowOff>109246</xdr:rowOff>
    </xdr:from>
    <xdr:to>
      <xdr:col>72</xdr:col>
      <xdr:colOff>1012243</xdr:colOff>
      <xdr:row>15</xdr:row>
      <xdr:rowOff>90857</xdr:rowOff>
    </xdr:to>
    <xdr:sp macro="" textlink="">
      <xdr:nvSpPr>
        <xdr:cNvPr id="120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72</xdr:col>
      <xdr:colOff>1012243</xdr:colOff>
      <xdr:row>12</xdr:row>
      <xdr:rowOff>121947</xdr:rowOff>
    </xdr:from>
    <xdr:to>
      <xdr:col>72</xdr:col>
      <xdr:colOff>1012243</xdr:colOff>
      <xdr:row>13</xdr:row>
      <xdr:rowOff>96744</xdr:rowOff>
    </xdr:to>
    <xdr:sp macro="" textlink="">
      <xdr:nvSpPr>
        <xdr:cNvPr id="120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72</xdr:col>
      <xdr:colOff>1012243</xdr:colOff>
      <xdr:row>14</xdr:row>
      <xdr:rowOff>109246</xdr:rowOff>
    </xdr:from>
    <xdr:to>
      <xdr:col>72</xdr:col>
      <xdr:colOff>1012243</xdr:colOff>
      <xdr:row>15</xdr:row>
      <xdr:rowOff>90857</xdr:rowOff>
    </xdr:to>
    <xdr:sp macro="" textlink="">
      <xdr:nvSpPr>
        <xdr:cNvPr id="120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72</xdr:col>
      <xdr:colOff>1012243</xdr:colOff>
      <xdr:row>12</xdr:row>
      <xdr:rowOff>121947</xdr:rowOff>
    </xdr:from>
    <xdr:to>
      <xdr:col>72</xdr:col>
      <xdr:colOff>1012243</xdr:colOff>
      <xdr:row>13</xdr:row>
      <xdr:rowOff>96744</xdr:rowOff>
    </xdr:to>
    <xdr:sp macro="" textlink="">
      <xdr:nvSpPr>
        <xdr:cNvPr id="120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72</xdr:col>
      <xdr:colOff>1012243</xdr:colOff>
      <xdr:row>15</xdr:row>
      <xdr:rowOff>110186</xdr:rowOff>
    </xdr:from>
    <xdr:to>
      <xdr:col>72</xdr:col>
      <xdr:colOff>1012243</xdr:colOff>
      <xdr:row>16</xdr:row>
      <xdr:rowOff>91796</xdr:rowOff>
    </xdr:to>
    <xdr:sp macro="" textlink="">
      <xdr:nvSpPr>
        <xdr:cNvPr id="120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72</xdr:col>
      <xdr:colOff>1012243</xdr:colOff>
      <xdr:row>15</xdr:row>
      <xdr:rowOff>110186</xdr:rowOff>
    </xdr:from>
    <xdr:to>
      <xdr:col>72</xdr:col>
      <xdr:colOff>1012243</xdr:colOff>
      <xdr:row>16</xdr:row>
      <xdr:rowOff>91796</xdr:rowOff>
    </xdr:to>
    <xdr:sp macro="" textlink="">
      <xdr:nvSpPr>
        <xdr:cNvPr id="120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73</xdr:col>
      <xdr:colOff>1012243</xdr:colOff>
      <xdr:row>16</xdr:row>
      <xdr:rowOff>111125</xdr:rowOff>
    </xdr:from>
    <xdr:to>
      <xdr:col>73</xdr:col>
      <xdr:colOff>1012243</xdr:colOff>
      <xdr:row>17</xdr:row>
      <xdr:rowOff>82550</xdr:rowOff>
    </xdr:to>
    <xdr:sp macro="" textlink="">
      <xdr:nvSpPr>
        <xdr:cNvPr id="120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73</xdr:col>
      <xdr:colOff>1012243</xdr:colOff>
      <xdr:row>14</xdr:row>
      <xdr:rowOff>123825</xdr:rowOff>
    </xdr:from>
    <xdr:to>
      <xdr:col>73</xdr:col>
      <xdr:colOff>1012243</xdr:colOff>
      <xdr:row>15</xdr:row>
      <xdr:rowOff>98623</xdr:rowOff>
    </xdr:to>
    <xdr:sp macro="" textlink="">
      <xdr:nvSpPr>
        <xdr:cNvPr id="120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73</xdr:col>
      <xdr:colOff>1012243</xdr:colOff>
      <xdr:row>16</xdr:row>
      <xdr:rowOff>111125</xdr:rowOff>
    </xdr:from>
    <xdr:to>
      <xdr:col>73</xdr:col>
      <xdr:colOff>1012243</xdr:colOff>
      <xdr:row>17</xdr:row>
      <xdr:rowOff>82550</xdr:rowOff>
    </xdr:to>
    <xdr:sp macro="" textlink="">
      <xdr:nvSpPr>
        <xdr:cNvPr id="121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73</xdr:col>
      <xdr:colOff>1012243</xdr:colOff>
      <xdr:row>14</xdr:row>
      <xdr:rowOff>123825</xdr:rowOff>
    </xdr:from>
    <xdr:to>
      <xdr:col>73</xdr:col>
      <xdr:colOff>1012243</xdr:colOff>
      <xdr:row>15</xdr:row>
      <xdr:rowOff>98623</xdr:rowOff>
    </xdr:to>
    <xdr:sp macro="" textlink="">
      <xdr:nvSpPr>
        <xdr:cNvPr id="121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73</xdr:col>
      <xdr:colOff>1012243</xdr:colOff>
      <xdr:row>14</xdr:row>
      <xdr:rowOff>109246</xdr:rowOff>
    </xdr:from>
    <xdr:to>
      <xdr:col>73</xdr:col>
      <xdr:colOff>1012243</xdr:colOff>
      <xdr:row>15</xdr:row>
      <xdr:rowOff>90857</xdr:rowOff>
    </xdr:to>
    <xdr:sp macro="" textlink="">
      <xdr:nvSpPr>
        <xdr:cNvPr id="121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73</xdr:col>
      <xdr:colOff>1012243</xdr:colOff>
      <xdr:row>12</xdr:row>
      <xdr:rowOff>121947</xdr:rowOff>
    </xdr:from>
    <xdr:to>
      <xdr:col>73</xdr:col>
      <xdr:colOff>1012243</xdr:colOff>
      <xdr:row>13</xdr:row>
      <xdr:rowOff>96744</xdr:rowOff>
    </xdr:to>
    <xdr:sp macro="" textlink="">
      <xdr:nvSpPr>
        <xdr:cNvPr id="121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73</xdr:col>
      <xdr:colOff>1012243</xdr:colOff>
      <xdr:row>14</xdr:row>
      <xdr:rowOff>109246</xdr:rowOff>
    </xdr:from>
    <xdr:to>
      <xdr:col>73</xdr:col>
      <xdr:colOff>1012243</xdr:colOff>
      <xdr:row>15</xdr:row>
      <xdr:rowOff>90857</xdr:rowOff>
    </xdr:to>
    <xdr:sp macro="" textlink="">
      <xdr:nvSpPr>
        <xdr:cNvPr id="121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73</xdr:col>
      <xdr:colOff>1012243</xdr:colOff>
      <xdr:row>12</xdr:row>
      <xdr:rowOff>121947</xdr:rowOff>
    </xdr:from>
    <xdr:to>
      <xdr:col>73</xdr:col>
      <xdr:colOff>1012243</xdr:colOff>
      <xdr:row>13</xdr:row>
      <xdr:rowOff>96744</xdr:rowOff>
    </xdr:to>
    <xdr:sp macro="" textlink="">
      <xdr:nvSpPr>
        <xdr:cNvPr id="121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73</xdr:col>
      <xdr:colOff>1012243</xdr:colOff>
      <xdr:row>15</xdr:row>
      <xdr:rowOff>110186</xdr:rowOff>
    </xdr:from>
    <xdr:to>
      <xdr:col>73</xdr:col>
      <xdr:colOff>1012243</xdr:colOff>
      <xdr:row>16</xdr:row>
      <xdr:rowOff>91796</xdr:rowOff>
    </xdr:to>
    <xdr:sp macro="" textlink="">
      <xdr:nvSpPr>
        <xdr:cNvPr id="121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73</xdr:col>
      <xdr:colOff>1012243</xdr:colOff>
      <xdr:row>15</xdr:row>
      <xdr:rowOff>110186</xdr:rowOff>
    </xdr:from>
    <xdr:to>
      <xdr:col>73</xdr:col>
      <xdr:colOff>1012243</xdr:colOff>
      <xdr:row>16</xdr:row>
      <xdr:rowOff>91796</xdr:rowOff>
    </xdr:to>
    <xdr:sp macro="" textlink="">
      <xdr:nvSpPr>
        <xdr:cNvPr id="121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74</xdr:col>
      <xdr:colOff>1012243</xdr:colOff>
      <xdr:row>16</xdr:row>
      <xdr:rowOff>111125</xdr:rowOff>
    </xdr:from>
    <xdr:to>
      <xdr:col>74</xdr:col>
      <xdr:colOff>1012243</xdr:colOff>
      <xdr:row>17</xdr:row>
      <xdr:rowOff>82550</xdr:rowOff>
    </xdr:to>
    <xdr:sp macro="" textlink="">
      <xdr:nvSpPr>
        <xdr:cNvPr id="121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74</xdr:col>
      <xdr:colOff>1012243</xdr:colOff>
      <xdr:row>14</xdr:row>
      <xdr:rowOff>123825</xdr:rowOff>
    </xdr:from>
    <xdr:to>
      <xdr:col>74</xdr:col>
      <xdr:colOff>1012243</xdr:colOff>
      <xdr:row>15</xdr:row>
      <xdr:rowOff>98623</xdr:rowOff>
    </xdr:to>
    <xdr:sp macro="" textlink="">
      <xdr:nvSpPr>
        <xdr:cNvPr id="121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74</xdr:col>
      <xdr:colOff>1012243</xdr:colOff>
      <xdr:row>16</xdr:row>
      <xdr:rowOff>111125</xdr:rowOff>
    </xdr:from>
    <xdr:to>
      <xdr:col>74</xdr:col>
      <xdr:colOff>1012243</xdr:colOff>
      <xdr:row>17</xdr:row>
      <xdr:rowOff>82550</xdr:rowOff>
    </xdr:to>
    <xdr:sp macro="" textlink="">
      <xdr:nvSpPr>
        <xdr:cNvPr id="122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74</xdr:col>
      <xdr:colOff>1012243</xdr:colOff>
      <xdr:row>14</xdr:row>
      <xdr:rowOff>123825</xdr:rowOff>
    </xdr:from>
    <xdr:to>
      <xdr:col>74</xdr:col>
      <xdr:colOff>1012243</xdr:colOff>
      <xdr:row>15</xdr:row>
      <xdr:rowOff>98623</xdr:rowOff>
    </xdr:to>
    <xdr:sp macro="" textlink="">
      <xdr:nvSpPr>
        <xdr:cNvPr id="122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74</xdr:col>
      <xdr:colOff>1012243</xdr:colOff>
      <xdr:row>14</xdr:row>
      <xdr:rowOff>109246</xdr:rowOff>
    </xdr:from>
    <xdr:to>
      <xdr:col>74</xdr:col>
      <xdr:colOff>1012243</xdr:colOff>
      <xdr:row>15</xdr:row>
      <xdr:rowOff>90857</xdr:rowOff>
    </xdr:to>
    <xdr:sp macro="" textlink="">
      <xdr:nvSpPr>
        <xdr:cNvPr id="122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74</xdr:col>
      <xdr:colOff>1012243</xdr:colOff>
      <xdr:row>12</xdr:row>
      <xdr:rowOff>121947</xdr:rowOff>
    </xdr:from>
    <xdr:to>
      <xdr:col>74</xdr:col>
      <xdr:colOff>1012243</xdr:colOff>
      <xdr:row>13</xdr:row>
      <xdr:rowOff>96744</xdr:rowOff>
    </xdr:to>
    <xdr:sp macro="" textlink="">
      <xdr:nvSpPr>
        <xdr:cNvPr id="122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74</xdr:col>
      <xdr:colOff>1012243</xdr:colOff>
      <xdr:row>14</xdr:row>
      <xdr:rowOff>109246</xdr:rowOff>
    </xdr:from>
    <xdr:to>
      <xdr:col>74</xdr:col>
      <xdr:colOff>1012243</xdr:colOff>
      <xdr:row>15</xdr:row>
      <xdr:rowOff>90857</xdr:rowOff>
    </xdr:to>
    <xdr:sp macro="" textlink="">
      <xdr:nvSpPr>
        <xdr:cNvPr id="122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74</xdr:col>
      <xdr:colOff>1012243</xdr:colOff>
      <xdr:row>12</xdr:row>
      <xdr:rowOff>121947</xdr:rowOff>
    </xdr:from>
    <xdr:to>
      <xdr:col>74</xdr:col>
      <xdr:colOff>1012243</xdr:colOff>
      <xdr:row>13</xdr:row>
      <xdr:rowOff>96744</xdr:rowOff>
    </xdr:to>
    <xdr:sp macro="" textlink="">
      <xdr:nvSpPr>
        <xdr:cNvPr id="122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74</xdr:col>
      <xdr:colOff>1012243</xdr:colOff>
      <xdr:row>15</xdr:row>
      <xdr:rowOff>110186</xdr:rowOff>
    </xdr:from>
    <xdr:to>
      <xdr:col>74</xdr:col>
      <xdr:colOff>1012243</xdr:colOff>
      <xdr:row>16</xdr:row>
      <xdr:rowOff>91796</xdr:rowOff>
    </xdr:to>
    <xdr:sp macro="" textlink="">
      <xdr:nvSpPr>
        <xdr:cNvPr id="122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74</xdr:col>
      <xdr:colOff>1012243</xdr:colOff>
      <xdr:row>15</xdr:row>
      <xdr:rowOff>110186</xdr:rowOff>
    </xdr:from>
    <xdr:to>
      <xdr:col>74</xdr:col>
      <xdr:colOff>1012243</xdr:colOff>
      <xdr:row>16</xdr:row>
      <xdr:rowOff>91796</xdr:rowOff>
    </xdr:to>
    <xdr:sp macro="" textlink="">
      <xdr:nvSpPr>
        <xdr:cNvPr id="122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75</xdr:col>
      <xdr:colOff>1012243</xdr:colOff>
      <xdr:row>16</xdr:row>
      <xdr:rowOff>111125</xdr:rowOff>
    </xdr:from>
    <xdr:to>
      <xdr:col>75</xdr:col>
      <xdr:colOff>1012243</xdr:colOff>
      <xdr:row>17</xdr:row>
      <xdr:rowOff>82550</xdr:rowOff>
    </xdr:to>
    <xdr:sp macro="" textlink="">
      <xdr:nvSpPr>
        <xdr:cNvPr id="122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75</xdr:col>
      <xdr:colOff>1012243</xdr:colOff>
      <xdr:row>14</xdr:row>
      <xdr:rowOff>123825</xdr:rowOff>
    </xdr:from>
    <xdr:to>
      <xdr:col>75</xdr:col>
      <xdr:colOff>1012243</xdr:colOff>
      <xdr:row>15</xdr:row>
      <xdr:rowOff>98623</xdr:rowOff>
    </xdr:to>
    <xdr:sp macro="" textlink="">
      <xdr:nvSpPr>
        <xdr:cNvPr id="122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16</xdr:row>
      <xdr:rowOff>111125</xdr:rowOff>
    </xdr:from>
    <xdr:to>
      <xdr:col>75</xdr:col>
      <xdr:colOff>1012243</xdr:colOff>
      <xdr:row>17</xdr:row>
      <xdr:rowOff>82550</xdr:rowOff>
    </xdr:to>
    <xdr:sp macro="" textlink="">
      <xdr:nvSpPr>
        <xdr:cNvPr id="123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75</xdr:col>
      <xdr:colOff>1012243</xdr:colOff>
      <xdr:row>14</xdr:row>
      <xdr:rowOff>123825</xdr:rowOff>
    </xdr:from>
    <xdr:to>
      <xdr:col>75</xdr:col>
      <xdr:colOff>1012243</xdr:colOff>
      <xdr:row>15</xdr:row>
      <xdr:rowOff>98623</xdr:rowOff>
    </xdr:to>
    <xdr:sp macro="" textlink="">
      <xdr:nvSpPr>
        <xdr:cNvPr id="123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14</xdr:row>
      <xdr:rowOff>109246</xdr:rowOff>
    </xdr:from>
    <xdr:to>
      <xdr:col>75</xdr:col>
      <xdr:colOff>1012243</xdr:colOff>
      <xdr:row>15</xdr:row>
      <xdr:rowOff>90857</xdr:rowOff>
    </xdr:to>
    <xdr:sp macro="" textlink="">
      <xdr:nvSpPr>
        <xdr:cNvPr id="123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75</xdr:col>
      <xdr:colOff>1012243</xdr:colOff>
      <xdr:row>12</xdr:row>
      <xdr:rowOff>121947</xdr:rowOff>
    </xdr:from>
    <xdr:to>
      <xdr:col>75</xdr:col>
      <xdr:colOff>1012243</xdr:colOff>
      <xdr:row>13</xdr:row>
      <xdr:rowOff>96744</xdr:rowOff>
    </xdr:to>
    <xdr:sp macro="" textlink="">
      <xdr:nvSpPr>
        <xdr:cNvPr id="123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14</xdr:row>
      <xdr:rowOff>109246</xdr:rowOff>
    </xdr:from>
    <xdr:to>
      <xdr:col>75</xdr:col>
      <xdr:colOff>1012243</xdr:colOff>
      <xdr:row>15</xdr:row>
      <xdr:rowOff>90857</xdr:rowOff>
    </xdr:to>
    <xdr:sp macro="" textlink="">
      <xdr:nvSpPr>
        <xdr:cNvPr id="123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75</xdr:col>
      <xdr:colOff>1012243</xdr:colOff>
      <xdr:row>12</xdr:row>
      <xdr:rowOff>121947</xdr:rowOff>
    </xdr:from>
    <xdr:to>
      <xdr:col>75</xdr:col>
      <xdr:colOff>1012243</xdr:colOff>
      <xdr:row>13</xdr:row>
      <xdr:rowOff>96744</xdr:rowOff>
    </xdr:to>
    <xdr:sp macro="" textlink="">
      <xdr:nvSpPr>
        <xdr:cNvPr id="123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75</xdr:col>
      <xdr:colOff>1012243</xdr:colOff>
      <xdr:row>15</xdr:row>
      <xdr:rowOff>110186</xdr:rowOff>
    </xdr:from>
    <xdr:to>
      <xdr:col>75</xdr:col>
      <xdr:colOff>1012243</xdr:colOff>
      <xdr:row>16</xdr:row>
      <xdr:rowOff>91796</xdr:rowOff>
    </xdr:to>
    <xdr:sp macro="" textlink="">
      <xdr:nvSpPr>
        <xdr:cNvPr id="123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75</xdr:col>
      <xdr:colOff>1012243</xdr:colOff>
      <xdr:row>15</xdr:row>
      <xdr:rowOff>110186</xdr:rowOff>
    </xdr:from>
    <xdr:to>
      <xdr:col>75</xdr:col>
      <xdr:colOff>1012243</xdr:colOff>
      <xdr:row>16</xdr:row>
      <xdr:rowOff>91796</xdr:rowOff>
    </xdr:to>
    <xdr:sp macro="" textlink="">
      <xdr:nvSpPr>
        <xdr:cNvPr id="123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76</xdr:col>
      <xdr:colOff>1012243</xdr:colOff>
      <xdr:row>16</xdr:row>
      <xdr:rowOff>111125</xdr:rowOff>
    </xdr:from>
    <xdr:to>
      <xdr:col>76</xdr:col>
      <xdr:colOff>1012243</xdr:colOff>
      <xdr:row>17</xdr:row>
      <xdr:rowOff>82550</xdr:rowOff>
    </xdr:to>
    <xdr:sp macro="" textlink="">
      <xdr:nvSpPr>
        <xdr:cNvPr id="123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76</xdr:col>
      <xdr:colOff>1012243</xdr:colOff>
      <xdr:row>14</xdr:row>
      <xdr:rowOff>123825</xdr:rowOff>
    </xdr:from>
    <xdr:to>
      <xdr:col>76</xdr:col>
      <xdr:colOff>1012243</xdr:colOff>
      <xdr:row>15</xdr:row>
      <xdr:rowOff>98623</xdr:rowOff>
    </xdr:to>
    <xdr:sp macro="" textlink="">
      <xdr:nvSpPr>
        <xdr:cNvPr id="123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16</xdr:row>
      <xdr:rowOff>111125</xdr:rowOff>
    </xdr:from>
    <xdr:to>
      <xdr:col>76</xdr:col>
      <xdr:colOff>1012243</xdr:colOff>
      <xdr:row>17</xdr:row>
      <xdr:rowOff>82550</xdr:rowOff>
    </xdr:to>
    <xdr:sp macro="" textlink="">
      <xdr:nvSpPr>
        <xdr:cNvPr id="124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76</xdr:col>
      <xdr:colOff>1012243</xdr:colOff>
      <xdr:row>14</xdr:row>
      <xdr:rowOff>123825</xdr:rowOff>
    </xdr:from>
    <xdr:to>
      <xdr:col>76</xdr:col>
      <xdr:colOff>1012243</xdr:colOff>
      <xdr:row>15</xdr:row>
      <xdr:rowOff>98623</xdr:rowOff>
    </xdr:to>
    <xdr:sp macro="" textlink="">
      <xdr:nvSpPr>
        <xdr:cNvPr id="124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14</xdr:row>
      <xdr:rowOff>109246</xdr:rowOff>
    </xdr:from>
    <xdr:to>
      <xdr:col>76</xdr:col>
      <xdr:colOff>1012243</xdr:colOff>
      <xdr:row>15</xdr:row>
      <xdr:rowOff>90857</xdr:rowOff>
    </xdr:to>
    <xdr:sp macro="" textlink="">
      <xdr:nvSpPr>
        <xdr:cNvPr id="124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76</xdr:col>
      <xdr:colOff>1012243</xdr:colOff>
      <xdr:row>12</xdr:row>
      <xdr:rowOff>121947</xdr:rowOff>
    </xdr:from>
    <xdr:to>
      <xdr:col>76</xdr:col>
      <xdr:colOff>1012243</xdr:colOff>
      <xdr:row>13</xdr:row>
      <xdr:rowOff>96744</xdr:rowOff>
    </xdr:to>
    <xdr:sp macro="" textlink="">
      <xdr:nvSpPr>
        <xdr:cNvPr id="124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14</xdr:row>
      <xdr:rowOff>109246</xdr:rowOff>
    </xdr:from>
    <xdr:to>
      <xdr:col>76</xdr:col>
      <xdr:colOff>1012243</xdr:colOff>
      <xdr:row>15</xdr:row>
      <xdr:rowOff>90857</xdr:rowOff>
    </xdr:to>
    <xdr:sp macro="" textlink="">
      <xdr:nvSpPr>
        <xdr:cNvPr id="124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76</xdr:col>
      <xdr:colOff>1012243</xdr:colOff>
      <xdr:row>12</xdr:row>
      <xdr:rowOff>121947</xdr:rowOff>
    </xdr:from>
    <xdr:to>
      <xdr:col>76</xdr:col>
      <xdr:colOff>1012243</xdr:colOff>
      <xdr:row>13</xdr:row>
      <xdr:rowOff>96744</xdr:rowOff>
    </xdr:to>
    <xdr:sp macro="" textlink="">
      <xdr:nvSpPr>
        <xdr:cNvPr id="124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15</xdr:row>
      <xdr:rowOff>110186</xdr:rowOff>
    </xdr:from>
    <xdr:to>
      <xdr:col>76</xdr:col>
      <xdr:colOff>1012243</xdr:colOff>
      <xdr:row>16</xdr:row>
      <xdr:rowOff>91796</xdr:rowOff>
    </xdr:to>
    <xdr:sp macro="" textlink="">
      <xdr:nvSpPr>
        <xdr:cNvPr id="124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76</xdr:col>
      <xdr:colOff>1012243</xdr:colOff>
      <xdr:row>15</xdr:row>
      <xdr:rowOff>110186</xdr:rowOff>
    </xdr:from>
    <xdr:to>
      <xdr:col>76</xdr:col>
      <xdr:colOff>1012243</xdr:colOff>
      <xdr:row>16</xdr:row>
      <xdr:rowOff>91796</xdr:rowOff>
    </xdr:to>
    <xdr:sp macro="" textlink="">
      <xdr:nvSpPr>
        <xdr:cNvPr id="124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77</xdr:col>
      <xdr:colOff>1012243</xdr:colOff>
      <xdr:row>16</xdr:row>
      <xdr:rowOff>111125</xdr:rowOff>
    </xdr:from>
    <xdr:to>
      <xdr:col>77</xdr:col>
      <xdr:colOff>1012243</xdr:colOff>
      <xdr:row>17</xdr:row>
      <xdr:rowOff>82550</xdr:rowOff>
    </xdr:to>
    <xdr:sp macro="" textlink="">
      <xdr:nvSpPr>
        <xdr:cNvPr id="124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77</xdr:col>
      <xdr:colOff>1012243</xdr:colOff>
      <xdr:row>14</xdr:row>
      <xdr:rowOff>123825</xdr:rowOff>
    </xdr:from>
    <xdr:to>
      <xdr:col>77</xdr:col>
      <xdr:colOff>1012243</xdr:colOff>
      <xdr:row>15</xdr:row>
      <xdr:rowOff>98623</xdr:rowOff>
    </xdr:to>
    <xdr:sp macro="" textlink="">
      <xdr:nvSpPr>
        <xdr:cNvPr id="124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16</xdr:row>
      <xdr:rowOff>111125</xdr:rowOff>
    </xdr:from>
    <xdr:to>
      <xdr:col>77</xdr:col>
      <xdr:colOff>1012243</xdr:colOff>
      <xdr:row>17</xdr:row>
      <xdr:rowOff>82550</xdr:rowOff>
    </xdr:to>
    <xdr:sp macro="" textlink="">
      <xdr:nvSpPr>
        <xdr:cNvPr id="125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77</xdr:col>
      <xdr:colOff>1012243</xdr:colOff>
      <xdr:row>14</xdr:row>
      <xdr:rowOff>123825</xdr:rowOff>
    </xdr:from>
    <xdr:to>
      <xdr:col>77</xdr:col>
      <xdr:colOff>1012243</xdr:colOff>
      <xdr:row>15</xdr:row>
      <xdr:rowOff>98623</xdr:rowOff>
    </xdr:to>
    <xdr:sp macro="" textlink="">
      <xdr:nvSpPr>
        <xdr:cNvPr id="125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14</xdr:row>
      <xdr:rowOff>109246</xdr:rowOff>
    </xdr:from>
    <xdr:to>
      <xdr:col>77</xdr:col>
      <xdr:colOff>1012243</xdr:colOff>
      <xdr:row>15</xdr:row>
      <xdr:rowOff>90857</xdr:rowOff>
    </xdr:to>
    <xdr:sp macro="" textlink="">
      <xdr:nvSpPr>
        <xdr:cNvPr id="125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77</xdr:col>
      <xdr:colOff>1012243</xdr:colOff>
      <xdr:row>12</xdr:row>
      <xdr:rowOff>121947</xdr:rowOff>
    </xdr:from>
    <xdr:to>
      <xdr:col>77</xdr:col>
      <xdr:colOff>1012243</xdr:colOff>
      <xdr:row>13</xdr:row>
      <xdr:rowOff>96744</xdr:rowOff>
    </xdr:to>
    <xdr:sp macro="" textlink="">
      <xdr:nvSpPr>
        <xdr:cNvPr id="125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14</xdr:row>
      <xdr:rowOff>109246</xdr:rowOff>
    </xdr:from>
    <xdr:to>
      <xdr:col>77</xdr:col>
      <xdr:colOff>1012243</xdr:colOff>
      <xdr:row>15</xdr:row>
      <xdr:rowOff>90857</xdr:rowOff>
    </xdr:to>
    <xdr:sp macro="" textlink="">
      <xdr:nvSpPr>
        <xdr:cNvPr id="125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77</xdr:col>
      <xdr:colOff>1012243</xdr:colOff>
      <xdr:row>12</xdr:row>
      <xdr:rowOff>121947</xdr:rowOff>
    </xdr:from>
    <xdr:to>
      <xdr:col>77</xdr:col>
      <xdr:colOff>1012243</xdr:colOff>
      <xdr:row>13</xdr:row>
      <xdr:rowOff>96744</xdr:rowOff>
    </xdr:to>
    <xdr:sp macro="" textlink="">
      <xdr:nvSpPr>
        <xdr:cNvPr id="125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15</xdr:row>
      <xdr:rowOff>110186</xdr:rowOff>
    </xdr:from>
    <xdr:to>
      <xdr:col>77</xdr:col>
      <xdr:colOff>1012243</xdr:colOff>
      <xdr:row>16</xdr:row>
      <xdr:rowOff>91796</xdr:rowOff>
    </xdr:to>
    <xdr:sp macro="" textlink="">
      <xdr:nvSpPr>
        <xdr:cNvPr id="125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77</xdr:col>
      <xdr:colOff>1012243</xdr:colOff>
      <xdr:row>15</xdr:row>
      <xdr:rowOff>110186</xdr:rowOff>
    </xdr:from>
    <xdr:to>
      <xdr:col>77</xdr:col>
      <xdr:colOff>1012243</xdr:colOff>
      <xdr:row>16</xdr:row>
      <xdr:rowOff>91796</xdr:rowOff>
    </xdr:to>
    <xdr:sp macro="" textlink="">
      <xdr:nvSpPr>
        <xdr:cNvPr id="125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78</xdr:col>
      <xdr:colOff>1012243</xdr:colOff>
      <xdr:row>16</xdr:row>
      <xdr:rowOff>111125</xdr:rowOff>
    </xdr:from>
    <xdr:to>
      <xdr:col>78</xdr:col>
      <xdr:colOff>1012243</xdr:colOff>
      <xdr:row>17</xdr:row>
      <xdr:rowOff>82550</xdr:rowOff>
    </xdr:to>
    <xdr:sp macro="" textlink="">
      <xdr:nvSpPr>
        <xdr:cNvPr id="125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78</xdr:col>
      <xdr:colOff>1012243</xdr:colOff>
      <xdr:row>14</xdr:row>
      <xdr:rowOff>123825</xdr:rowOff>
    </xdr:from>
    <xdr:to>
      <xdr:col>78</xdr:col>
      <xdr:colOff>1012243</xdr:colOff>
      <xdr:row>15</xdr:row>
      <xdr:rowOff>98623</xdr:rowOff>
    </xdr:to>
    <xdr:sp macro="" textlink="">
      <xdr:nvSpPr>
        <xdr:cNvPr id="125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78</xdr:col>
      <xdr:colOff>1012243</xdr:colOff>
      <xdr:row>16</xdr:row>
      <xdr:rowOff>111125</xdr:rowOff>
    </xdr:from>
    <xdr:to>
      <xdr:col>78</xdr:col>
      <xdr:colOff>1012243</xdr:colOff>
      <xdr:row>17</xdr:row>
      <xdr:rowOff>82550</xdr:rowOff>
    </xdr:to>
    <xdr:sp macro="" textlink="">
      <xdr:nvSpPr>
        <xdr:cNvPr id="126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78</xdr:col>
      <xdr:colOff>1012243</xdr:colOff>
      <xdr:row>14</xdr:row>
      <xdr:rowOff>123825</xdr:rowOff>
    </xdr:from>
    <xdr:to>
      <xdr:col>78</xdr:col>
      <xdr:colOff>1012243</xdr:colOff>
      <xdr:row>15</xdr:row>
      <xdr:rowOff>98623</xdr:rowOff>
    </xdr:to>
    <xdr:sp macro="" textlink="">
      <xdr:nvSpPr>
        <xdr:cNvPr id="126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78</xdr:col>
      <xdr:colOff>1012243</xdr:colOff>
      <xdr:row>14</xdr:row>
      <xdr:rowOff>109246</xdr:rowOff>
    </xdr:from>
    <xdr:to>
      <xdr:col>78</xdr:col>
      <xdr:colOff>1012243</xdr:colOff>
      <xdr:row>15</xdr:row>
      <xdr:rowOff>90857</xdr:rowOff>
    </xdr:to>
    <xdr:sp macro="" textlink="">
      <xdr:nvSpPr>
        <xdr:cNvPr id="126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78</xdr:col>
      <xdr:colOff>1012243</xdr:colOff>
      <xdr:row>12</xdr:row>
      <xdr:rowOff>121947</xdr:rowOff>
    </xdr:from>
    <xdr:to>
      <xdr:col>78</xdr:col>
      <xdr:colOff>1012243</xdr:colOff>
      <xdr:row>13</xdr:row>
      <xdr:rowOff>96744</xdr:rowOff>
    </xdr:to>
    <xdr:sp macro="" textlink="">
      <xdr:nvSpPr>
        <xdr:cNvPr id="126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78</xdr:col>
      <xdr:colOff>1012243</xdr:colOff>
      <xdr:row>14</xdr:row>
      <xdr:rowOff>109246</xdr:rowOff>
    </xdr:from>
    <xdr:to>
      <xdr:col>78</xdr:col>
      <xdr:colOff>1012243</xdr:colOff>
      <xdr:row>15</xdr:row>
      <xdr:rowOff>90857</xdr:rowOff>
    </xdr:to>
    <xdr:sp macro="" textlink="">
      <xdr:nvSpPr>
        <xdr:cNvPr id="126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78</xdr:col>
      <xdr:colOff>1012243</xdr:colOff>
      <xdr:row>12</xdr:row>
      <xdr:rowOff>121947</xdr:rowOff>
    </xdr:from>
    <xdr:to>
      <xdr:col>78</xdr:col>
      <xdr:colOff>1012243</xdr:colOff>
      <xdr:row>13</xdr:row>
      <xdr:rowOff>96744</xdr:rowOff>
    </xdr:to>
    <xdr:sp macro="" textlink="">
      <xdr:nvSpPr>
        <xdr:cNvPr id="126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78</xdr:col>
      <xdr:colOff>1012243</xdr:colOff>
      <xdr:row>15</xdr:row>
      <xdr:rowOff>110186</xdr:rowOff>
    </xdr:from>
    <xdr:to>
      <xdr:col>78</xdr:col>
      <xdr:colOff>1012243</xdr:colOff>
      <xdr:row>16</xdr:row>
      <xdr:rowOff>91796</xdr:rowOff>
    </xdr:to>
    <xdr:sp macro="" textlink="">
      <xdr:nvSpPr>
        <xdr:cNvPr id="126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78</xdr:col>
      <xdr:colOff>1012243</xdr:colOff>
      <xdr:row>15</xdr:row>
      <xdr:rowOff>110186</xdr:rowOff>
    </xdr:from>
    <xdr:to>
      <xdr:col>78</xdr:col>
      <xdr:colOff>1012243</xdr:colOff>
      <xdr:row>16</xdr:row>
      <xdr:rowOff>91796</xdr:rowOff>
    </xdr:to>
    <xdr:sp macro="" textlink="">
      <xdr:nvSpPr>
        <xdr:cNvPr id="126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79</xdr:col>
      <xdr:colOff>1012243</xdr:colOff>
      <xdr:row>16</xdr:row>
      <xdr:rowOff>111125</xdr:rowOff>
    </xdr:from>
    <xdr:to>
      <xdr:col>79</xdr:col>
      <xdr:colOff>1012243</xdr:colOff>
      <xdr:row>17</xdr:row>
      <xdr:rowOff>82550</xdr:rowOff>
    </xdr:to>
    <xdr:sp macro="" textlink="">
      <xdr:nvSpPr>
        <xdr:cNvPr id="126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79</xdr:col>
      <xdr:colOff>1012243</xdr:colOff>
      <xdr:row>14</xdr:row>
      <xdr:rowOff>123825</xdr:rowOff>
    </xdr:from>
    <xdr:to>
      <xdr:col>79</xdr:col>
      <xdr:colOff>1012243</xdr:colOff>
      <xdr:row>15</xdr:row>
      <xdr:rowOff>98623</xdr:rowOff>
    </xdr:to>
    <xdr:sp macro="" textlink="">
      <xdr:nvSpPr>
        <xdr:cNvPr id="126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1012243</xdr:colOff>
      <xdr:row>16</xdr:row>
      <xdr:rowOff>111125</xdr:rowOff>
    </xdr:from>
    <xdr:to>
      <xdr:col>79</xdr:col>
      <xdr:colOff>1012243</xdr:colOff>
      <xdr:row>17</xdr:row>
      <xdr:rowOff>82550</xdr:rowOff>
    </xdr:to>
    <xdr:sp macro="" textlink="">
      <xdr:nvSpPr>
        <xdr:cNvPr id="127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79</xdr:col>
      <xdr:colOff>1012243</xdr:colOff>
      <xdr:row>14</xdr:row>
      <xdr:rowOff>123825</xdr:rowOff>
    </xdr:from>
    <xdr:to>
      <xdr:col>79</xdr:col>
      <xdr:colOff>1012243</xdr:colOff>
      <xdr:row>15</xdr:row>
      <xdr:rowOff>98623</xdr:rowOff>
    </xdr:to>
    <xdr:sp macro="" textlink="">
      <xdr:nvSpPr>
        <xdr:cNvPr id="127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1012243</xdr:colOff>
      <xdr:row>14</xdr:row>
      <xdr:rowOff>109246</xdr:rowOff>
    </xdr:from>
    <xdr:to>
      <xdr:col>79</xdr:col>
      <xdr:colOff>1012243</xdr:colOff>
      <xdr:row>15</xdr:row>
      <xdr:rowOff>90857</xdr:rowOff>
    </xdr:to>
    <xdr:sp macro="" textlink="">
      <xdr:nvSpPr>
        <xdr:cNvPr id="127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79</xdr:col>
      <xdr:colOff>1012243</xdr:colOff>
      <xdr:row>12</xdr:row>
      <xdr:rowOff>121947</xdr:rowOff>
    </xdr:from>
    <xdr:to>
      <xdr:col>79</xdr:col>
      <xdr:colOff>1012243</xdr:colOff>
      <xdr:row>13</xdr:row>
      <xdr:rowOff>96744</xdr:rowOff>
    </xdr:to>
    <xdr:sp macro="" textlink="">
      <xdr:nvSpPr>
        <xdr:cNvPr id="127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1012243</xdr:colOff>
      <xdr:row>14</xdr:row>
      <xdr:rowOff>109246</xdr:rowOff>
    </xdr:from>
    <xdr:to>
      <xdr:col>79</xdr:col>
      <xdr:colOff>1012243</xdr:colOff>
      <xdr:row>15</xdr:row>
      <xdr:rowOff>90857</xdr:rowOff>
    </xdr:to>
    <xdr:sp macro="" textlink="">
      <xdr:nvSpPr>
        <xdr:cNvPr id="127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79</xdr:col>
      <xdr:colOff>1012243</xdr:colOff>
      <xdr:row>12</xdr:row>
      <xdr:rowOff>121947</xdr:rowOff>
    </xdr:from>
    <xdr:to>
      <xdr:col>79</xdr:col>
      <xdr:colOff>1012243</xdr:colOff>
      <xdr:row>13</xdr:row>
      <xdr:rowOff>96744</xdr:rowOff>
    </xdr:to>
    <xdr:sp macro="" textlink="">
      <xdr:nvSpPr>
        <xdr:cNvPr id="127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1012243</xdr:colOff>
      <xdr:row>15</xdr:row>
      <xdr:rowOff>110186</xdr:rowOff>
    </xdr:from>
    <xdr:to>
      <xdr:col>79</xdr:col>
      <xdr:colOff>1012243</xdr:colOff>
      <xdr:row>16</xdr:row>
      <xdr:rowOff>91796</xdr:rowOff>
    </xdr:to>
    <xdr:sp macro="" textlink="">
      <xdr:nvSpPr>
        <xdr:cNvPr id="127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79</xdr:col>
      <xdr:colOff>1012243</xdr:colOff>
      <xdr:row>15</xdr:row>
      <xdr:rowOff>110186</xdr:rowOff>
    </xdr:from>
    <xdr:to>
      <xdr:col>79</xdr:col>
      <xdr:colOff>1012243</xdr:colOff>
      <xdr:row>16</xdr:row>
      <xdr:rowOff>91796</xdr:rowOff>
    </xdr:to>
    <xdr:sp macro="" textlink="">
      <xdr:nvSpPr>
        <xdr:cNvPr id="127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80</xdr:col>
      <xdr:colOff>1012243</xdr:colOff>
      <xdr:row>16</xdr:row>
      <xdr:rowOff>111125</xdr:rowOff>
    </xdr:from>
    <xdr:to>
      <xdr:col>80</xdr:col>
      <xdr:colOff>1012243</xdr:colOff>
      <xdr:row>17</xdr:row>
      <xdr:rowOff>82550</xdr:rowOff>
    </xdr:to>
    <xdr:sp macro="" textlink="">
      <xdr:nvSpPr>
        <xdr:cNvPr id="127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80</xdr:col>
      <xdr:colOff>1012243</xdr:colOff>
      <xdr:row>14</xdr:row>
      <xdr:rowOff>123825</xdr:rowOff>
    </xdr:from>
    <xdr:to>
      <xdr:col>80</xdr:col>
      <xdr:colOff>1012243</xdr:colOff>
      <xdr:row>15</xdr:row>
      <xdr:rowOff>98623</xdr:rowOff>
    </xdr:to>
    <xdr:sp macro="" textlink="">
      <xdr:nvSpPr>
        <xdr:cNvPr id="127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80</xdr:col>
      <xdr:colOff>1012243</xdr:colOff>
      <xdr:row>16</xdr:row>
      <xdr:rowOff>111125</xdr:rowOff>
    </xdr:from>
    <xdr:to>
      <xdr:col>80</xdr:col>
      <xdr:colOff>1012243</xdr:colOff>
      <xdr:row>17</xdr:row>
      <xdr:rowOff>82550</xdr:rowOff>
    </xdr:to>
    <xdr:sp macro="" textlink="">
      <xdr:nvSpPr>
        <xdr:cNvPr id="128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80</xdr:col>
      <xdr:colOff>1012243</xdr:colOff>
      <xdr:row>14</xdr:row>
      <xdr:rowOff>123825</xdr:rowOff>
    </xdr:from>
    <xdr:to>
      <xdr:col>80</xdr:col>
      <xdr:colOff>1012243</xdr:colOff>
      <xdr:row>15</xdr:row>
      <xdr:rowOff>98623</xdr:rowOff>
    </xdr:to>
    <xdr:sp macro="" textlink="">
      <xdr:nvSpPr>
        <xdr:cNvPr id="128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80</xdr:col>
      <xdr:colOff>1012243</xdr:colOff>
      <xdr:row>14</xdr:row>
      <xdr:rowOff>109246</xdr:rowOff>
    </xdr:from>
    <xdr:to>
      <xdr:col>80</xdr:col>
      <xdr:colOff>1012243</xdr:colOff>
      <xdr:row>15</xdr:row>
      <xdr:rowOff>90857</xdr:rowOff>
    </xdr:to>
    <xdr:sp macro="" textlink="">
      <xdr:nvSpPr>
        <xdr:cNvPr id="128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80</xdr:col>
      <xdr:colOff>1012243</xdr:colOff>
      <xdr:row>12</xdr:row>
      <xdr:rowOff>121947</xdr:rowOff>
    </xdr:from>
    <xdr:to>
      <xdr:col>80</xdr:col>
      <xdr:colOff>1012243</xdr:colOff>
      <xdr:row>13</xdr:row>
      <xdr:rowOff>96744</xdr:rowOff>
    </xdr:to>
    <xdr:sp macro="" textlink="">
      <xdr:nvSpPr>
        <xdr:cNvPr id="128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80</xdr:col>
      <xdr:colOff>1012243</xdr:colOff>
      <xdr:row>14</xdr:row>
      <xdr:rowOff>109246</xdr:rowOff>
    </xdr:from>
    <xdr:to>
      <xdr:col>80</xdr:col>
      <xdr:colOff>1012243</xdr:colOff>
      <xdr:row>15</xdr:row>
      <xdr:rowOff>90857</xdr:rowOff>
    </xdr:to>
    <xdr:sp macro="" textlink="">
      <xdr:nvSpPr>
        <xdr:cNvPr id="128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80</xdr:col>
      <xdr:colOff>1012243</xdr:colOff>
      <xdr:row>12</xdr:row>
      <xdr:rowOff>121947</xdr:rowOff>
    </xdr:from>
    <xdr:to>
      <xdr:col>80</xdr:col>
      <xdr:colOff>1012243</xdr:colOff>
      <xdr:row>13</xdr:row>
      <xdr:rowOff>96744</xdr:rowOff>
    </xdr:to>
    <xdr:sp macro="" textlink="">
      <xdr:nvSpPr>
        <xdr:cNvPr id="128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80</xdr:col>
      <xdr:colOff>1012243</xdr:colOff>
      <xdr:row>15</xdr:row>
      <xdr:rowOff>110186</xdr:rowOff>
    </xdr:from>
    <xdr:to>
      <xdr:col>80</xdr:col>
      <xdr:colOff>1012243</xdr:colOff>
      <xdr:row>16</xdr:row>
      <xdr:rowOff>91796</xdr:rowOff>
    </xdr:to>
    <xdr:sp macro="" textlink="">
      <xdr:nvSpPr>
        <xdr:cNvPr id="128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80</xdr:col>
      <xdr:colOff>1012243</xdr:colOff>
      <xdr:row>15</xdr:row>
      <xdr:rowOff>110186</xdr:rowOff>
    </xdr:from>
    <xdr:to>
      <xdr:col>80</xdr:col>
      <xdr:colOff>1012243</xdr:colOff>
      <xdr:row>16</xdr:row>
      <xdr:rowOff>91796</xdr:rowOff>
    </xdr:to>
    <xdr:sp macro="" textlink="">
      <xdr:nvSpPr>
        <xdr:cNvPr id="128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81</xdr:col>
      <xdr:colOff>1012243</xdr:colOff>
      <xdr:row>16</xdr:row>
      <xdr:rowOff>111125</xdr:rowOff>
    </xdr:from>
    <xdr:to>
      <xdr:col>81</xdr:col>
      <xdr:colOff>1012243</xdr:colOff>
      <xdr:row>17</xdr:row>
      <xdr:rowOff>82550</xdr:rowOff>
    </xdr:to>
    <xdr:sp macro="" textlink="">
      <xdr:nvSpPr>
        <xdr:cNvPr id="128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81</xdr:col>
      <xdr:colOff>1012243</xdr:colOff>
      <xdr:row>14</xdr:row>
      <xdr:rowOff>123825</xdr:rowOff>
    </xdr:from>
    <xdr:to>
      <xdr:col>81</xdr:col>
      <xdr:colOff>1012243</xdr:colOff>
      <xdr:row>15</xdr:row>
      <xdr:rowOff>98623</xdr:rowOff>
    </xdr:to>
    <xdr:sp macro="" textlink="">
      <xdr:nvSpPr>
        <xdr:cNvPr id="128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81</xdr:col>
      <xdr:colOff>1012243</xdr:colOff>
      <xdr:row>16</xdr:row>
      <xdr:rowOff>111125</xdr:rowOff>
    </xdr:from>
    <xdr:to>
      <xdr:col>81</xdr:col>
      <xdr:colOff>1012243</xdr:colOff>
      <xdr:row>17</xdr:row>
      <xdr:rowOff>82550</xdr:rowOff>
    </xdr:to>
    <xdr:sp macro="" textlink="">
      <xdr:nvSpPr>
        <xdr:cNvPr id="129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81</xdr:col>
      <xdr:colOff>1012243</xdr:colOff>
      <xdr:row>14</xdr:row>
      <xdr:rowOff>123825</xdr:rowOff>
    </xdr:from>
    <xdr:to>
      <xdr:col>81</xdr:col>
      <xdr:colOff>1012243</xdr:colOff>
      <xdr:row>15</xdr:row>
      <xdr:rowOff>98623</xdr:rowOff>
    </xdr:to>
    <xdr:sp macro="" textlink="">
      <xdr:nvSpPr>
        <xdr:cNvPr id="129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81</xdr:col>
      <xdr:colOff>1012243</xdr:colOff>
      <xdr:row>14</xdr:row>
      <xdr:rowOff>109246</xdr:rowOff>
    </xdr:from>
    <xdr:to>
      <xdr:col>81</xdr:col>
      <xdr:colOff>1012243</xdr:colOff>
      <xdr:row>15</xdr:row>
      <xdr:rowOff>90857</xdr:rowOff>
    </xdr:to>
    <xdr:sp macro="" textlink="">
      <xdr:nvSpPr>
        <xdr:cNvPr id="129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81</xdr:col>
      <xdr:colOff>1012243</xdr:colOff>
      <xdr:row>12</xdr:row>
      <xdr:rowOff>121947</xdr:rowOff>
    </xdr:from>
    <xdr:to>
      <xdr:col>81</xdr:col>
      <xdr:colOff>1012243</xdr:colOff>
      <xdr:row>13</xdr:row>
      <xdr:rowOff>96744</xdr:rowOff>
    </xdr:to>
    <xdr:sp macro="" textlink="">
      <xdr:nvSpPr>
        <xdr:cNvPr id="129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81</xdr:col>
      <xdr:colOff>1012243</xdr:colOff>
      <xdr:row>14</xdr:row>
      <xdr:rowOff>109246</xdr:rowOff>
    </xdr:from>
    <xdr:to>
      <xdr:col>81</xdr:col>
      <xdr:colOff>1012243</xdr:colOff>
      <xdr:row>15</xdr:row>
      <xdr:rowOff>90857</xdr:rowOff>
    </xdr:to>
    <xdr:sp macro="" textlink="">
      <xdr:nvSpPr>
        <xdr:cNvPr id="129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81</xdr:col>
      <xdr:colOff>1012243</xdr:colOff>
      <xdr:row>12</xdr:row>
      <xdr:rowOff>121947</xdr:rowOff>
    </xdr:from>
    <xdr:to>
      <xdr:col>81</xdr:col>
      <xdr:colOff>1012243</xdr:colOff>
      <xdr:row>13</xdr:row>
      <xdr:rowOff>96744</xdr:rowOff>
    </xdr:to>
    <xdr:sp macro="" textlink="">
      <xdr:nvSpPr>
        <xdr:cNvPr id="129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81</xdr:col>
      <xdr:colOff>1012243</xdr:colOff>
      <xdr:row>15</xdr:row>
      <xdr:rowOff>110186</xdr:rowOff>
    </xdr:from>
    <xdr:to>
      <xdr:col>81</xdr:col>
      <xdr:colOff>1012243</xdr:colOff>
      <xdr:row>16</xdr:row>
      <xdr:rowOff>91796</xdr:rowOff>
    </xdr:to>
    <xdr:sp macro="" textlink="">
      <xdr:nvSpPr>
        <xdr:cNvPr id="129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81</xdr:col>
      <xdr:colOff>1012243</xdr:colOff>
      <xdr:row>15</xdr:row>
      <xdr:rowOff>110186</xdr:rowOff>
    </xdr:from>
    <xdr:to>
      <xdr:col>81</xdr:col>
      <xdr:colOff>1012243</xdr:colOff>
      <xdr:row>16</xdr:row>
      <xdr:rowOff>91796</xdr:rowOff>
    </xdr:to>
    <xdr:sp macro="" textlink="">
      <xdr:nvSpPr>
        <xdr:cNvPr id="129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82</xdr:col>
      <xdr:colOff>1012243</xdr:colOff>
      <xdr:row>16</xdr:row>
      <xdr:rowOff>111125</xdr:rowOff>
    </xdr:from>
    <xdr:to>
      <xdr:col>82</xdr:col>
      <xdr:colOff>1012243</xdr:colOff>
      <xdr:row>17</xdr:row>
      <xdr:rowOff>82550</xdr:rowOff>
    </xdr:to>
    <xdr:sp macro="" textlink="">
      <xdr:nvSpPr>
        <xdr:cNvPr id="129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82</xdr:col>
      <xdr:colOff>1012243</xdr:colOff>
      <xdr:row>14</xdr:row>
      <xdr:rowOff>123825</xdr:rowOff>
    </xdr:from>
    <xdr:to>
      <xdr:col>82</xdr:col>
      <xdr:colOff>1012243</xdr:colOff>
      <xdr:row>15</xdr:row>
      <xdr:rowOff>98623</xdr:rowOff>
    </xdr:to>
    <xdr:sp macro="" textlink="">
      <xdr:nvSpPr>
        <xdr:cNvPr id="129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82</xdr:col>
      <xdr:colOff>1012243</xdr:colOff>
      <xdr:row>16</xdr:row>
      <xdr:rowOff>111125</xdr:rowOff>
    </xdr:from>
    <xdr:to>
      <xdr:col>82</xdr:col>
      <xdr:colOff>1012243</xdr:colOff>
      <xdr:row>17</xdr:row>
      <xdr:rowOff>82550</xdr:rowOff>
    </xdr:to>
    <xdr:sp macro="" textlink="">
      <xdr:nvSpPr>
        <xdr:cNvPr id="130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82</xdr:col>
      <xdr:colOff>1012243</xdr:colOff>
      <xdr:row>14</xdr:row>
      <xdr:rowOff>123825</xdr:rowOff>
    </xdr:from>
    <xdr:to>
      <xdr:col>82</xdr:col>
      <xdr:colOff>1012243</xdr:colOff>
      <xdr:row>15</xdr:row>
      <xdr:rowOff>98623</xdr:rowOff>
    </xdr:to>
    <xdr:sp macro="" textlink="">
      <xdr:nvSpPr>
        <xdr:cNvPr id="130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82</xdr:col>
      <xdr:colOff>1012243</xdr:colOff>
      <xdr:row>14</xdr:row>
      <xdr:rowOff>109246</xdr:rowOff>
    </xdr:from>
    <xdr:to>
      <xdr:col>82</xdr:col>
      <xdr:colOff>1012243</xdr:colOff>
      <xdr:row>15</xdr:row>
      <xdr:rowOff>90857</xdr:rowOff>
    </xdr:to>
    <xdr:sp macro="" textlink="">
      <xdr:nvSpPr>
        <xdr:cNvPr id="130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82</xdr:col>
      <xdr:colOff>1012243</xdr:colOff>
      <xdr:row>12</xdr:row>
      <xdr:rowOff>121947</xdr:rowOff>
    </xdr:from>
    <xdr:to>
      <xdr:col>82</xdr:col>
      <xdr:colOff>1012243</xdr:colOff>
      <xdr:row>13</xdr:row>
      <xdr:rowOff>96744</xdr:rowOff>
    </xdr:to>
    <xdr:sp macro="" textlink="">
      <xdr:nvSpPr>
        <xdr:cNvPr id="130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82</xdr:col>
      <xdr:colOff>1012243</xdr:colOff>
      <xdr:row>14</xdr:row>
      <xdr:rowOff>109246</xdr:rowOff>
    </xdr:from>
    <xdr:to>
      <xdr:col>82</xdr:col>
      <xdr:colOff>1012243</xdr:colOff>
      <xdr:row>15</xdr:row>
      <xdr:rowOff>90857</xdr:rowOff>
    </xdr:to>
    <xdr:sp macro="" textlink="">
      <xdr:nvSpPr>
        <xdr:cNvPr id="130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82</xdr:col>
      <xdr:colOff>1012243</xdr:colOff>
      <xdr:row>12</xdr:row>
      <xdr:rowOff>121947</xdr:rowOff>
    </xdr:from>
    <xdr:to>
      <xdr:col>82</xdr:col>
      <xdr:colOff>1012243</xdr:colOff>
      <xdr:row>13</xdr:row>
      <xdr:rowOff>96744</xdr:rowOff>
    </xdr:to>
    <xdr:sp macro="" textlink="">
      <xdr:nvSpPr>
        <xdr:cNvPr id="130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82</xdr:col>
      <xdr:colOff>1012243</xdr:colOff>
      <xdr:row>15</xdr:row>
      <xdr:rowOff>110186</xdr:rowOff>
    </xdr:from>
    <xdr:to>
      <xdr:col>82</xdr:col>
      <xdr:colOff>1012243</xdr:colOff>
      <xdr:row>16</xdr:row>
      <xdr:rowOff>91796</xdr:rowOff>
    </xdr:to>
    <xdr:sp macro="" textlink="">
      <xdr:nvSpPr>
        <xdr:cNvPr id="130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82</xdr:col>
      <xdr:colOff>1012243</xdr:colOff>
      <xdr:row>15</xdr:row>
      <xdr:rowOff>110186</xdr:rowOff>
    </xdr:from>
    <xdr:to>
      <xdr:col>82</xdr:col>
      <xdr:colOff>1012243</xdr:colOff>
      <xdr:row>16</xdr:row>
      <xdr:rowOff>91796</xdr:rowOff>
    </xdr:to>
    <xdr:sp macro="" textlink="">
      <xdr:nvSpPr>
        <xdr:cNvPr id="130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83</xdr:col>
      <xdr:colOff>1012243</xdr:colOff>
      <xdr:row>16</xdr:row>
      <xdr:rowOff>111125</xdr:rowOff>
    </xdr:from>
    <xdr:to>
      <xdr:col>83</xdr:col>
      <xdr:colOff>1012243</xdr:colOff>
      <xdr:row>17</xdr:row>
      <xdr:rowOff>82550</xdr:rowOff>
    </xdr:to>
    <xdr:sp macro="" textlink="">
      <xdr:nvSpPr>
        <xdr:cNvPr id="1308"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83</xdr:col>
      <xdr:colOff>1012243</xdr:colOff>
      <xdr:row>14</xdr:row>
      <xdr:rowOff>123825</xdr:rowOff>
    </xdr:from>
    <xdr:to>
      <xdr:col>83</xdr:col>
      <xdr:colOff>1012243</xdr:colOff>
      <xdr:row>15</xdr:row>
      <xdr:rowOff>98623</xdr:rowOff>
    </xdr:to>
    <xdr:sp macro="" textlink="">
      <xdr:nvSpPr>
        <xdr:cNvPr id="1309"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83</xdr:col>
      <xdr:colOff>1012243</xdr:colOff>
      <xdr:row>16</xdr:row>
      <xdr:rowOff>111125</xdr:rowOff>
    </xdr:from>
    <xdr:to>
      <xdr:col>83</xdr:col>
      <xdr:colOff>1012243</xdr:colOff>
      <xdr:row>17</xdr:row>
      <xdr:rowOff>82550</xdr:rowOff>
    </xdr:to>
    <xdr:sp macro="" textlink="">
      <xdr:nvSpPr>
        <xdr:cNvPr id="1310" name="WordArt 5"/>
        <xdr:cNvSpPr>
          <a:spLocks noChangeArrowheads="1" noChangeShapeType="1" noTextEdit="1"/>
        </xdr:cNvSpPr>
      </xdr:nvSpPr>
      <xdr:spPr bwMode="auto">
        <a:xfrm>
          <a:off x="91969643" y="7502525"/>
          <a:ext cx="0" cy="200025"/>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83</xdr:col>
      <xdr:colOff>1012243</xdr:colOff>
      <xdr:row>14</xdr:row>
      <xdr:rowOff>123825</xdr:rowOff>
    </xdr:from>
    <xdr:to>
      <xdr:col>83</xdr:col>
      <xdr:colOff>1012243</xdr:colOff>
      <xdr:row>15</xdr:row>
      <xdr:rowOff>98623</xdr:rowOff>
    </xdr:to>
    <xdr:sp macro="" textlink="">
      <xdr:nvSpPr>
        <xdr:cNvPr id="1311" name="WordArt 6"/>
        <xdr:cNvSpPr>
          <a:spLocks noChangeArrowheads="1" noChangeShapeType="1" noTextEdit="1"/>
        </xdr:cNvSpPr>
      </xdr:nvSpPr>
      <xdr:spPr bwMode="auto">
        <a:xfrm>
          <a:off x="91969643" y="7058025"/>
          <a:ext cx="0" cy="203398"/>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83</xdr:col>
      <xdr:colOff>1012243</xdr:colOff>
      <xdr:row>14</xdr:row>
      <xdr:rowOff>109246</xdr:rowOff>
    </xdr:from>
    <xdr:to>
      <xdr:col>83</xdr:col>
      <xdr:colOff>1012243</xdr:colOff>
      <xdr:row>15</xdr:row>
      <xdr:rowOff>90857</xdr:rowOff>
    </xdr:to>
    <xdr:sp macro="" textlink="">
      <xdr:nvSpPr>
        <xdr:cNvPr id="1312"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83</xdr:col>
      <xdr:colOff>1012243</xdr:colOff>
      <xdr:row>12</xdr:row>
      <xdr:rowOff>121947</xdr:rowOff>
    </xdr:from>
    <xdr:to>
      <xdr:col>83</xdr:col>
      <xdr:colOff>1012243</xdr:colOff>
      <xdr:row>13</xdr:row>
      <xdr:rowOff>96744</xdr:rowOff>
    </xdr:to>
    <xdr:sp macro="" textlink="">
      <xdr:nvSpPr>
        <xdr:cNvPr id="1313"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83</xdr:col>
      <xdr:colOff>1012243</xdr:colOff>
      <xdr:row>14</xdr:row>
      <xdr:rowOff>109246</xdr:rowOff>
    </xdr:from>
    <xdr:to>
      <xdr:col>83</xdr:col>
      <xdr:colOff>1012243</xdr:colOff>
      <xdr:row>15</xdr:row>
      <xdr:rowOff>90857</xdr:rowOff>
    </xdr:to>
    <xdr:sp macro="" textlink="">
      <xdr:nvSpPr>
        <xdr:cNvPr id="1314" name="WordArt 5"/>
        <xdr:cNvSpPr>
          <a:spLocks noChangeArrowheads="1" noChangeShapeType="1" noTextEdit="1"/>
        </xdr:cNvSpPr>
      </xdr:nvSpPr>
      <xdr:spPr bwMode="auto">
        <a:xfrm>
          <a:off x="91969643" y="7043446"/>
          <a:ext cx="0" cy="210211"/>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83</xdr:col>
      <xdr:colOff>1012243</xdr:colOff>
      <xdr:row>12</xdr:row>
      <xdr:rowOff>121947</xdr:rowOff>
    </xdr:from>
    <xdr:to>
      <xdr:col>83</xdr:col>
      <xdr:colOff>1012243</xdr:colOff>
      <xdr:row>13</xdr:row>
      <xdr:rowOff>96744</xdr:rowOff>
    </xdr:to>
    <xdr:sp macro="" textlink="">
      <xdr:nvSpPr>
        <xdr:cNvPr id="1315" name="WordArt 6"/>
        <xdr:cNvSpPr>
          <a:spLocks noChangeArrowheads="1" noChangeShapeType="1" noTextEdit="1"/>
        </xdr:cNvSpPr>
      </xdr:nvSpPr>
      <xdr:spPr bwMode="auto">
        <a:xfrm>
          <a:off x="91969643" y="6598947"/>
          <a:ext cx="0" cy="2033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83</xdr:col>
      <xdr:colOff>1012243</xdr:colOff>
      <xdr:row>15</xdr:row>
      <xdr:rowOff>110186</xdr:rowOff>
    </xdr:from>
    <xdr:to>
      <xdr:col>83</xdr:col>
      <xdr:colOff>1012243</xdr:colOff>
      <xdr:row>16</xdr:row>
      <xdr:rowOff>91796</xdr:rowOff>
    </xdr:to>
    <xdr:sp macro="" textlink="">
      <xdr:nvSpPr>
        <xdr:cNvPr id="1316"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83</xdr:col>
      <xdr:colOff>1012243</xdr:colOff>
      <xdr:row>15</xdr:row>
      <xdr:rowOff>110186</xdr:rowOff>
    </xdr:from>
    <xdr:to>
      <xdr:col>83</xdr:col>
      <xdr:colOff>1012243</xdr:colOff>
      <xdr:row>16</xdr:row>
      <xdr:rowOff>91796</xdr:rowOff>
    </xdr:to>
    <xdr:sp macro="" textlink="">
      <xdr:nvSpPr>
        <xdr:cNvPr id="1317" name="WordArt 5"/>
        <xdr:cNvSpPr>
          <a:spLocks noChangeArrowheads="1" noChangeShapeType="1" noTextEdit="1"/>
        </xdr:cNvSpPr>
      </xdr:nvSpPr>
      <xdr:spPr bwMode="auto">
        <a:xfrm>
          <a:off x="91969643" y="7272986"/>
          <a:ext cx="0" cy="210210"/>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 </a:t>
          </a:r>
        </a:p>
      </xdr:txBody>
    </xdr:sp>
    <xdr:clientData/>
  </xdr:twoCellAnchor>
  <xdr:twoCellAnchor>
    <xdr:from>
      <xdr:col>34</xdr:col>
      <xdr:colOff>3756</xdr:colOff>
      <xdr:row>51</xdr:row>
      <xdr:rowOff>121947</xdr:rowOff>
    </xdr:from>
    <xdr:to>
      <xdr:col>34</xdr:col>
      <xdr:colOff>3756</xdr:colOff>
      <xdr:row>52</xdr:row>
      <xdr:rowOff>96744</xdr:rowOff>
    </xdr:to>
    <xdr:sp macro="" textlink="">
      <xdr:nvSpPr>
        <xdr:cNvPr id="1318" name="WordArt 6"/>
        <xdr:cNvSpPr>
          <a:spLocks noChangeArrowheads="1" noChangeShapeType="1" noTextEdit="1"/>
        </xdr:cNvSpPr>
      </xdr:nvSpPr>
      <xdr:spPr bwMode="auto">
        <a:xfrm>
          <a:off x="48060556" y="217246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51</xdr:row>
      <xdr:rowOff>121947</xdr:rowOff>
    </xdr:from>
    <xdr:to>
      <xdr:col>33</xdr:col>
      <xdr:colOff>1012243</xdr:colOff>
      <xdr:row>52</xdr:row>
      <xdr:rowOff>96744</xdr:rowOff>
    </xdr:to>
    <xdr:sp macro="" textlink="">
      <xdr:nvSpPr>
        <xdr:cNvPr id="1319" name="WordArt 6"/>
        <xdr:cNvSpPr>
          <a:spLocks noChangeArrowheads="1" noChangeShapeType="1" noTextEdit="1"/>
        </xdr:cNvSpPr>
      </xdr:nvSpPr>
      <xdr:spPr bwMode="auto">
        <a:xfrm>
          <a:off x="47824443" y="217246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51</xdr:row>
      <xdr:rowOff>121947</xdr:rowOff>
    </xdr:from>
    <xdr:to>
      <xdr:col>33</xdr:col>
      <xdr:colOff>1012243</xdr:colOff>
      <xdr:row>52</xdr:row>
      <xdr:rowOff>96744</xdr:rowOff>
    </xdr:to>
    <xdr:sp macro="" textlink="">
      <xdr:nvSpPr>
        <xdr:cNvPr id="1320" name="WordArt 6"/>
        <xdr:cNvSpPr>
          <a:spLocks noChangeArrowheads="1" noChangeShapeType="1" noTextEdit="1"/>
        </xdr:cNvSpPr>
      </xdr:nvSpPr>
      <xdr:spPr bwMode="auto">
        <a:xfrm>
          <a:off x="47824443" y="217246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51</xdr:row>
      <xdr:rowOff>121947</xdr:rowOff>
    </xdr:from>
    <xdr:to>
      <xdr:col>34</xdr:col>
      <xdr:colOff>1012243</xdr:colOff>
      <xdr:row>52</xdr:row>
      <xdr:rowOff>96744</xdr:rowOff>
    </xdr:to>
    <xdr:sp macro="" textlink="">
      <xdr:nvSpPr>
        <xdr:cNvPr id="1321" name="WordArt 6"/>
        <xdr:cNvSpPr>
          <a:spLocks noChangeArrowheads="1" noChangeShapeType="1" noTextEdit="1"/>
        </xdr:cNvSpPr>
      </xdr:nvSpPr>
      <xdr:spPr bwMode="auto">
        <a:xfrm>
          <a:off x="49069043" y="217246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51</xdr:row>
      <xdr:rowOff>121947</xdr:rowOff>
    </xdr:from>
    <xdr:to>
      <xdr:col>34</xdr:col>
      <xdr:colOff>1012243</xdr:colOff>
      <xdr:row>52</xdr:row>
      <xdr:rowOff>96744</xdr:rowOff>
    </xdr:to>
    <xdr:sp macro="" textlink="">
      <xdr:nvSpPr>
        <xdr:cNvPr id="1322" name="WordArt 6"/>
        <xdr:cNvSpPr>
          <a:spLocks noChangeArrowheads="1" noChangeShapeType="1" noTextEdit="1"/>
        </xdr:cNvSpPr>
      </xdr:nvSpPr>
      <xdr:spPr bwMode="auto">
        <a:xfrm>
          <a:off x="49069043" y="217246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51</xdr:row>
      <xdr:rowOff>121947</xdr:rowOff>
    </xdr:from>
    <xdr:to>
      <xdr:col>34</xdr:col>
      <xdr:colOff>1012243</xdr:colOff>
      <xdr:row>52</xdr:row>
      <xdr:rowOff>96744</xdr:rowOff>
    </xdr:to>
    <xdr:sp macro="" textlink="">
      <xdr:nvSpPr>
        <xdr:cNvPr id="1323" name="WordArt 6"/>
        <xdr:cNvSpPr>
          <a:spLocks noChangeArrowheads="1" noChangeShapeType="1" noTextEdit="1"/>
        </xdr:cNvSpPr>
      </xdr:nvSpPr>
      <xdr:spPr bwMode="auto">
        <a:xfrm>
          <a:off x="49069043" y="217246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51</xdr:row>
      <xdr:rowOff>121947</xdr:rowOff>
    </xdr:from>
    <xdr:to>
      <xdr:col>34</xdr:col>
      <xdr:colOff>1012243</xdr:colOff>
      <xdr:row>52</xdr:row>
      <xdr:rowOff>96744</xdr:rowOff>
    </xdr:to>
    <xdr:sp macro="" textlink="">
      <xdr:nvSpPr>
        <xdr:cNvPr id="1324" name="WordArt 6"/>
        <xdr:cNvSpPr>
          <a:spLocks noChangeArrowheads="1" noChangeShapeType="1" noTextEdit="1"/>
        </xdr:cNvSpPr>
      </xdr:nvSpPr>
      <xdr:spPr bwMode="auto">
        <a:xfrm>
          <a:off x="49069043" y="217246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3756</xdr:colOff>
      <xdr:row>51</xdr:row>
      <xdr:rowOff>121947</xdr:rowOff>
    </xdr:from>
    <xdr:to>
      <xdr:col>34</xdr:col>
      <xdr:colOff>3756</xdr:colOff>
      <xdr:row>52</xdr:row>
      <xdr:rowOff>96744</xdr:rowOff>
    </xdr:to>
    <xdr:sp macro="" textlink="">
      <xdr:nvSpPr>
        <xdr:cNvPr id="1325" name="WordArt 6"/>
        <xdr:cNvSpPr>
          <a:spLocks noChangeArrowheads="1" noChangeShapeType="1" noTextEdit="1"/>
        </xdr:cNvSpPr>
      </xdr:nvSpPr>
      <xdr:spPr bwMode="auto">
        <a:xfrm>
          <a:off x="48060556" y="217246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51</xdr:row>
      <xdr:rowOff>121947</xdr:rowOff>
    </xdr:from>
    <xdr:to>
      <xdr:col>33</xdr:col>
      <xdr:colOff>1012243</xdr:colOff>
      <xdr:row>52</xdr:row>
      <xdr:rowOff>96744</xdr:rowOff>
    </xdr:to>
    <xdr:sp macro="" textlink="">
      <xdr:nvSpPr>
        <xdr:cNvPr id="1326" name="WordArt 6"/>
        <xdr:cNvSpPr>
          <a:spLocks noChangeArrowheads="1" noChangeShapeType="1" noTextEdit="1"/>
        </xdr:cNvSpPr>
      </xdr:nvSpPr>
      <xdr:spPr bwMode="auto">
        <a:xfrm>
          <a:off x="47824443" y="217246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51</xdr:row>
      <xdr:rowOff>121947</xdr:rowOff>
    </xdr:from>
    <xdr:to>
      <xdr:col>33</xdr:col>
      <xdr:colOff>1012243</xdr:colOff>
      <xdr:row>52</xdr:row>
      <xdr:rowOff>96744</xdr:rowOff>
    </xdr:to>
    <xdr:sp macro="" textlink="">
      <xdr:nvSpPr>
        <xdr:cNvPr id="1327" name="WordArt 6"/>
        <xdr:cNvSpPr>
          <a:spLocks noChangeArrowheads="1" noChangeShapeType="1" noTextEdit="1"/>
        </xdr:cNvSpPr>
      </xdr:nvSpPr>
      <xdr:spPr bwMode="auto">
        <a:xfrm>
          <a:off x="47824443" y="217246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51</xdr:row>
      <xdr:rowOff>121947</xdr:rowOff>
    </xdr:from>
    <xdr:to>
      <xdr:col>34</xdr:col>
      <xdr:colOff>1012243</xdr:colOff>
      <xdr:row>52</xdr:row>
      <xdr:rowOff>96744</xdr:rowOff>
    </xdr:to>
    <xdr:sp macro="" textlink="">
      <xdr:nvSpPr>
        <xdr:cNvPr id="1328" name="WordArt 6"/>
        <xdr:cNvSpPr>
          <a:spLocks noChangeArrowheads="1" noChangeShapeType="1" noTextEdit="1"/>
        </xdr:cNvSpPr>
      </xdr:nvSpPr>
      <xdr:spPr bwMode="auto">
        <a:xfrm>
          <a:off x="49069043" y="217246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51</xdr:row>
      <xdr:rowOff>121947</xdr:rowOff>
    </xdr:from>
    <xdr:to>
      <xdr:col>34</xdr:col>
      <xdr:colOff>1012243</xdr:colOff>
      <xdr:row>52</xdr:row>
      <xdr:rowOff>96744</xdr:rowOff>
    </xdr:to>
    <xdr:sp macro="" textlink="">
      <xdr:nvSpPr>
        <xdr:cNvPr id="1329" name="WordArt 6"/>
        <xdr:cNvSpPr>
          <a:spLocks noChangeArrowheads="1" noChangeShapeType="1" noTextEdit="1"/>
        </xdr:cNvSpPr>
      </xdr:nvSpPr>
      <xdr:spPr bwMode="auto">
        <a:xfrm>
          <a:off x="49069043" y="217246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51</xdr:row>
      <xdr:rowOff>121947</xdr:rowOff>
    </xdr:from>
    <xdr:to>
      <xdr:col>34</xdr:col>
      <xdr:colOff>1012243</xdr:colOff>
      <xdr:row>52</xdr:row>
      <xdr:rowOff>96744</xdr:rowOff>
    </xdr:to>
    <xdr:sp macro="" textlink="">
      <xdr:nvSpPr>
        <xdr:cNvPr id="1330" name="WordArt 6"/>
        <xdr:cNvSpPr>
          <a:spLocks noChangeArrowheads="1" noChangeShapeType="1" noTextEdit="1"/>
        </xdr:cNvSpPr>
      </xdr:nvSpPr>
      <xdr:spPr bwMode="auto">
        <a:xfrm>
          <a:off x="49069043" y="217246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51</xdr:row>
      <xdr:rowOff>121947</xdr:rowOff>
    </xdr:from>
    <xdr:to>
      <xdr:col>34</xdr:col>
      <xdr:colOff>1012243</xdr:colOff>
      <xdr:row>52</xdr:row>
      <xdr:rowOff>96744</xdr:rowOff>
    </xdr:to>
    <xdr:sp macro="" textlink="">
      <xdr:nvSpPr>
        <xdr:cNvPr id="1331" name="WordArt 6"/>
        <xdr:cNvSpPr>
          <a:spLocks noChangeArrowheads="1" noChangeShapeType="1" noTextEdit="1"/>
        </xdr:cNvSpPr>
      </xdr:nvSpPr>
      <xdr:spPr bwMode="auto">
        <a:xfrm>
          <a:off x="49069043" y="217246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3756</xdr:colOff>
      <xdr:row>56</xdr:row>
      <xdr:rowOff>121947</xdr:rowOff>
    </xdr:from>
    <xdr:to>
      <xdr:col>34</xdr:col>
      <xdr:colOff>3756</xdr:colOff>
      <xdr:row>57</xdr:row>
      <xdr:rowOff>96744</xdr:rowOff>
    </xdr:to>
    <xdr:sp macro="" textlink="">
      <xdr:nvSpPr>
        <xdr:cNvPr id="1332" name="WordArt 6"/>
        <xdr:cNvSpPr>
          <a:spLocks noChangeArrowheads="1" noChangeShapeType="1" noTextEdit="1"/>
        </xdr:cNvSpPr>
      </xdr:nvSpPr>
      <xdr:spPr bwMode="auto">
        <a:xfrm>
          <a:off x="48060556"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56</xdr:row>
      <xdr:rowOff>121947</xdr:rowOff>
    </xdr:from>
    <xdr:to>
      <xdr:col>33</xdr:col>
      <xdr:colOff>1012243</xdr:colOff>
      <xdr:row>57</xdr:row>
      <xdr:rowOff>96744</xdr:rowOff>
    </xdr:to>
    <xdr:sp macro="" textlink="">
      <xdr:nvSpPr>
        <xdr:cNvPr id="1333" name="WordArt 6"/>
        <xdr:cNvSpPr>
          <a:spLocks noChangeArrowheads="1" noChangeShapeType="1" noTextEdit="1"/>
        </xdr:cNvSpPr>
      </xdr:nvSpPr>
      <xdr:spPr bwMode="auto">
        <a:xfrm>
          <a:off x="478244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56</xdr:row>
      <xdr:rowOff>121947</xdr:rowOff>
    </xdr:from>
    <xdr:to>
      <xdr:col>33</xdr:col>
      <xdr:colOff>1012243</xdr:colOff>
      <xdr:row>57</xdr:row>
      <xdr:rowOff>96744</xdr:rowOff>
    </xdr:to>
    <xdr:sp macro="" textlink="">
      <xdr:nvSpPr>
        <xdr:cNvPr id="1334" name="WordArt 6"/>
        <xdr:cNvSpPr>
          <a:spLocks noChangeArrowheads="1" noChangeShapeType="1" noTextEdit="1"/>
        </xdr:cNvSpPr>
      </xdr:nvSpPr>
      <xdr:spPr bwMode="auto">
        <a:xfrm>
          <a:off x="478244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1335" name="WordArt 6"/>
        <xdr:cNvSpPr>
          <a:spLocks noChangeArrowheads="1" noChangeShapeType="1" noTextEdit="1"/>
        </xdr:cNvSpPr>
      </xdr:nvSpPr>
      <xdr:spPr bwMode="auto">
        <a:xfrm>
          <a:off x="490690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1336" name="WordArt 6"/>
        <xdr:cNvSpPr>
          <a:spLocks noChangeArrowheads="1" noChangeShapeType="1" noTextEdit="1"/>
        </xdr:cNvSpPr>
      </xdr:nvSpPr>
      <xdr:spPr bwMode="auto">
        <a:xfrm>
          <a:off x="490690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1337" name="WordArt 6"/>
        <xdr:cNvSpPr>
          <a:spLocks noChangeArrowheads="1" noChangeShapeType="1" noTextEdit="1"/>
        </xdr:cNvSpPr>
      </xdr:nvSpPr>
      <xdr:spPr bwMode="auto">
        <a:xfrm>
          <a:off x="490690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1338" name="WordArt 6"/>
        <xdr:cNvSpPr>
          <a:spLocks noChangeArrowheads="1" noChangeShapeType="1" noTextEdit="1"/>
        </xdr:cNvSpPr>
      </xdr:nvSpPr>
      <xdr:spPr bwMode="auto">
        <a:xfrm>
          <a:off x="490690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3756</xdr:colOff>
      <xdr:row>56</xdr:row>
      <xdr:rowOff>121947</xdr:rowOff>
    </xdr:from>
    <xdr:to>
      <xdr:col>34</xdr:col>
      <xdr:colOff>3756</xdr:colOff>
      <xdr:row>57</xdr:row>
      <xdr:rowOff>96744</xdr:rowOff>
    </xdr:to>
    <xdr:sp macro="" textlink="">
      <xdr:nvSpPr>
        <xdr:cNvPr id="1339" name="WordArt 6"/>
        <xdr:cNvSpPr>
          <a:spLocks noChangeArrowheads="1" noChangeShapeType="1" noTextEdit="1"/>
        </xdr:cNvSpPr>
      </xdr:nvSpPr>
      <xdr:spPr bwMode="auto">
        <a:xfrm>
          <a:off x="48060556"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56</xdr:row>
      <xdr:rowOff>121947</xdr:rowOff>
    </xdr:from>
    <xdr:to>
      <xdr:col>33</xdr:col>
      <xdr:colOff>1012243</xdr:colOff>
      <xdr:row>57</xdr:row>
      <xdr:rowOff>96744</xdr:rowOff>
    </xdr:to>
    <xdr:sp macro="" textlink="">
      <xdr:nvSpPr>
        <xdr:cNvPr id="1340" name="WordArt 6"/>
        <xdr:cNvSpPr>
          <a:spLocks noChangeArrowheads="1" noChangeShapeType="1" noTextEdit="1"/>
        </xdr:cNvSpPr>
      </xdr:nvSpPr>
      <xdr:spPr bwMode="auto">
        <a:xfrm>
          <a:off x="478244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56</xdr:row>
      <xdr:rowOff>121947</xdr:rowOff>
    </xdr:from>
    <xdr:to>
      <xdr:col>33</xdr:col>
      <xdr:colOff>1012243</xdr:colOff>
      <xdr:row>57</xdr:row>
      <xdr:rowOff>96744</xdr:rowOff>
    </xdr:to>
    <xdr:sp macro="" textlink="">
      <xdr:nvSpPr>
        <xdr:cNvPr id="1341" name="WordArt 6"/>
        <xdr:cNvSpPr>
          <a:spLocks noChangeArrowheads="1" noChangeShapeType="1" noTextEdit="1"/>
        </xdr:cNvSpPr>
      </xdr:nvSpPr>
      <xdr:spPr bwMode="auto">
        <a:xfrm>
          <a:off x="478244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1342" name="WordArt 6"/>
        <xdr:cNvSpPr>
          <a:spLocks noChangeArrowheads="1" noChangeShapeType="1" noTextEdit="1"/>
        </xdr:cNvSpPr>
      </xdr:nvSpPr>
      <xdr:spPr bwMode="auto">
        <a:xfrm>
          <a:off x="490690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1343" name="WordArt 6"/>
        <xdr:cNvSpPr>
          <a:spLocks noChangeArrowheads="1" noChangeShapeType="1" noTextEdit="1"/>
        </xdr:cNvSpPr>
      </xdr:nvSpPr>
      <xdr:spPr bwMode="auto">
        <a:xfrm>
          <a:off x="490690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1344" name="WordArt 6"/>
        <xdr:cNvSpPr>
          <a:spLocks noChangeArrowheads="1" noChangeShapeType="1" noTextEdit="1"/>
        </xdr:cNvSpPr>
      </xdr:nvSpPr>
      <xdr:spPr bwMode="auto">
        <a:xfrm>
          <a:off x="490690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1345" name="WordArt 6"/>
        <xdr:cNvSpPr>
          <a:spLocks noChangeArrowheads="1" noChangeShapeType="1" noTextEdit="1"/>
        </xdr:cNvSpPr>
      </xdr:nvSpPr>
      <xdr:spPr bwMode="auto">
        <a:xfrm>
          <a:off x="490690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3756</xdr:colOff>
      <xdr:row>56</xdr:row>
      <xdr:rowOff>121947</xdr:rowOff>
    </xdr:from>
    <xdr:to>
      <xdr:col>34</xdr:col>
      <xdr:colOff>3756</xdr:colOff>
      <xdr:row>57</xdr:row>
      <xdr:rowOff>96744</xdr:rowOff>
    </xdr:to>
    <xdr:sp macro="" textlink="">
      <xdr:nvSpPr>
        <xdr:cNvPr id="1346" name="WordArt 6"/>
        <xdr:cNvSpPr>
          <a:spLocks noChangeArrowheads="1" noChangeShapeType="1" noTextEdit="1"/>
        </xdr:cNvSpPr>
      </xdr:nvSpPr>
      <xdr:spPr bwMode="auto">
        <a:xfrm>
          <a:off x="48060556"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56</xdr:row>
      <xdr:rowOff>121947</xdr:rowOff>
    </xdr:from>
    <xdr:to>
      <xdr:col>33</xdr:col>
      <xdr:colOff>1012243</xdr:colOff>
      <xdr:row>57</xdr:row>
      <xdr:rowOff>96744</xdr:rowOff>
    </xdr:to>
    <xdr:sp macro="" textlink="">
      <xdr:nvSpPr>
        <xdr:cNvPr id="1347" name="WordArt 6"/>
        <xdr:cNvSpPr>
          <a:spLocks noChangeArrowheads="1" noChangeShapeType="1" noTextEdit="1"/>
        </xdr:cNvSpPr>
      </xdr:nvSpPr>
      <xdr:spPr bwMode="auto">
        <a:xfrm>
          <a:off x="478244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56</xdr:row>
      <xdr:rowOff>121947</xdr:rowOff>
    </xdr:from>
    <xdr:to>
      <xdr:col>33</xdr:col>
      <xdr:colOff>1012243</xdr:colOff>
      <xdr:row>57</xdr:row>
      <xdr:rowOff>96744</xdr:rowOff>
    </xdr:to>
    <xdr:sp macro="" textlink="">
      <xdr:nvSpPr>
        <xdr:cNvPr id="1348" name="WordArt 6"/>
        <xdr:cNvSpPr>
          <a:spLocks noChangeArrowheads="1" noChangeShapeType="1" noTextEdit="1"/>
        </xdr:cNvSpPr>
      </xdr:nvSpPr>
      <xdr:spPr bwMode="auto">
        <a:xfrm>
          <a:off x="478244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1349" name="WordArt 6"/>
        <xdr:cNvSpPr>
          <a:spLocks noChangeArrowheads="1" noChangeShapeType="1" noTextEdit="1"/>
        </xdr:cNvSpPr>
      </xdr:nvSpPr>
      <xdr:spPr bwMode="auto">
        <a:xfrm>
          <a:off x="490690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1350" name="WordArt 6"/>
        <xdr:cNvSpPr>
          <a:spLocks noChangeArrowheads="1" noChangeShapeType="1" noTextEdit="1"/>
        </xdr:cNvSpPr>
      </xdr:nvSpPr>
      <xdr:spPr bwMode="auto">
        <a:xfrm>
          <a:off x="490690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1351" name="WordArt 6"/>
        <xdr:cNvSpPr>
          <a:spLocks noChangeArrowheads="1" noChangeShapeType="1" noTextEdit="1"/>
        </xdr:cNvSpPr>
      </xdr:nvSpPr>
      <xdr:spPr bwMode="auto">
        <a:xfrm>
          <a:off x="490690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1352" name="WordArt 6"/>
        <xdr:cNvSpPr>
          <a:spLocks noChangeArrowheads="1" noChangeShapeType="1" noTextEdit="1"/>
        </xdr:cNvSpPr>
      </xdr:nvSpPr>
      <xdr:spPr bwMode="auto">
        <a:xfrm>
          <a:off x="490690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3756</xdr:colOff>
      <xdr:row>56</xdr:row>
      <xdr:rowOff>121947</xdr:rowOff>
    </xdr:from>
    <xdr:to>
      <xdr:col>34</xdr:col>
      <xdr:colOff>3756</xdr:colOff>
      <xdr:row>57</xdr:row>
      <xdr:rowOff>96744</xdr:rowOff>
    </xdr:to>
    <xdr:sp macro="" textlink="">
      <xdr:nvSpPr>
        <xdr:cNvPr id="1353" name="WordArt 6"/>
        <xdr:cNvSpPr>
          <a:spLocks noChangeArrowheads="1" noChangeShapeType="1" noTextEdit="1"/>
        </xdr:cNvSpPr>
      </xdr:nvSpPr>
      <xdr:spPr bwMode="auto">
        <a:xfrm>
          <a:off x="48060556"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56</xdr:row>
      <xdr:rowOff>121947</xdr:rowOff>
    </xdr:from>
    <xdr:to>
      <xdr:col>33</xdr:col>
      <xdr:colOff>1012243</xdr:colOff>
      <xdr:row>57</xdr:row>
      <xdr:rowOff>96744</xdr:rowOff>
    </xdr:to>
    <xdr:sp macro="" textlink="">
      <xdr:nvSpPr>
        <xdr:cNvPr id="1354" name="WordArt 6"/>
        <xdr:cNvSpPr>
          <a:spLocks noChangeArrowheads="1" noChangeShapeType="1" noTextEdit="1"/>
        </xdr:cNvSpPr>
      </xdr:nvSpPr>
      <xdr:spPr bwMode="auto">
        <a:xfrm>
          <a:off x="478244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33</xdr:col>
      <xdr:colOff>1012243</xdr:colOff>
      <xdr:row>56</xdr:row>
      <xdr:rowOff>121947</xdr:rowOff>
    </xdr:from>
    <xdr:to>
      <xdr:col>33</xdr:col>
      <xdr:colOff>1012243</xdr:colOff>
      <xdr:row>57</xdr:row>
      <xdr:rowOff>96744</xdr:rowOff>
    </xdr:to>
    <xdr:sp macro="" textlink="">
      <xdr:nvSpPr>
        <xdr:cNvPr id="1355" name="WordArt 6"/>
        <xdr:cNvSpPr>
          <a:spLocks noChangeArrowheads="1" noChangeShapeType="1" noTextEdit="1"/>
        </xdr:cNvSpPr>
      </xdr:nvSpPr>
      <xdr:spPr bwMode="auto">
        <a:xfrm>
          <a:off x="478244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1356" name="WordArt 6"/>
        <xdr:cNvSpPr>
          <a:spLocks noChangeArrowheads="1" noChangeShapeType="1" noTextEdit="1"/>
        </xdr:cNvSpPr>
      </xdr:nvSpPr>
      <xdr:spPr bwMode="auto">
        <a:xfrm>
          <a:off x="490690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1357" name="WordArt 6"/>
        <xdr:cNvSpPr>
          <a:spLocks noChangeArrowheads="1" noChangeShapeType="1" noTextEdit="1"/>
        </xdr:cNvSpPr>
      </xdr:nvSpPr>
      <xdr:spPr bwMode="auto">
        <a:xfrm>
          <a:off x="490690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1358" name="WordArt 6"/>
        <xdr:cNvSpPr>
          <a:spLocks noChangeArrowheads="1" noChangeShapeType="1" noTextEdit="1"/>
        </xdr:cNvSpPr>
      </xdr:nvSpPr>
      <xdr:spPr bwMode="auto">
        <a:xfrm>
          <a:off x="490690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34</xdr:col>
      <xdr:colOff>1012243</xdr:colOff>
      <xdr:row>56</xdr:row>
      <xdr:rowOff>121947</xdr:rowOff>
    </xdr:from>
    <xdr:to>
      <xdr:col>34</xdr:col>
      <xdr:colOff>1012243</xdr:colOff>
      <xdr:row>57</xdr:row>
      <xdr:rowOff>96744</xdr:rowOff>
    </xdr:to>
    <xdr:sp macro="" textlink="">
      <xdr:nvSpPr>
        <xdr:cNvPr id="1359" name="WordArt 6"/>
        <xdr:cNvSpPr>
          <a:spLocks noChangeArrowheads="1" noChangeShapeType="1" noTextEdit="1"/>
        </xdr:cNvSpPr>
      </xdr:nvSpPr>
      <xdr:spPr bwMode="auto">
        <a:xfrm>
          <a:off x="49069043" y="265252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51</xdr:row>
      <xdr:rowOff>121947</xdr:rowOff>
    </xdr:from>
    <xdr:to>
      <xdr:col>76</xdr:col>
      <xdr:colOff>3756</xdr:colOff>
      <xdr:row>52</xdr:row>
      <xdr:rowOff>96744</xdr:rowOff>
    </xdr:to>
    <xdr:sp macro="" textlink="">
      <xdr:nvSpPr>
        <xdr:cNvPr id="1360" name="WordArt 6"/>
        <xdr:cNvSpPr>
          <a:spLocks noChangeArrowheads="1" noChangeShapeType="1" noTextEdit="1"/>
        </xdr:cNvSpPr>
      </xdr:nvSpPr>
      <xdr:spPr bwMode="auto">
        <a:xfrm>
          <a:off x="1140243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51</xdr:row>
      <xdr:rowOff>121947</xdr:rowOff>
    </xdr:from>
    <xdr:to>
      <xdr:col>76</xdr:col>
      <xdr:colOff>3756</xdr:colOff>
      <xdr:row>52</xdr:row>
      <xdr:rowOff>96744</xdr:rowOff>
    </xdr:to>
    <xdr:sp macro="" textlink="">
      <xdr:nvSpPr>
        <xdr:cNvPr id="1361" name="WordArt 6"/>
        <xdr:cNvSpPr>
          <a:spLocks noChangeArrowheads="1" noChangeShapeType="1" noTextEdit="1"/>
        </xdr:cNvSpPr>
      </xdr:nvSpPr>
      <xdr:spPr bwMode="auto">
        <a:xfrm>
          <a:off x="1140243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51</xdr:row>
      <xdr:rowOff>121947</xdr:rowOff>
    </xdr:from>
    <xdr:to>
      <xdr:col>76</xdr:col>
      <xdr:colOff>1012243</xdr:colOff>
      <xdr:row>52</xdr:row>
      <xdr:rowOff>96744</xdr:rowOff>
    </xdr:to>
    <xdr:sp macro="" textlink="">
      <xdr:nvSpPr>
        <xdr:cNvPr id="1362" name="WordArt 6"/>
        <xdr:cNvSpPr>
          <a:spLocks noChangeArrowheads="1" noChangeShapeType="1" noTextEdit="1"/>
        </xdr:cNvSpPr>
      </xdr:nvSpPr>
      <xdr:spPr bwMode="auto">
        <a:xfrm>
          <a:off x="115032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51</xdr:row>
      <xdr:rowOff>121947</xdr:rowOff>
    </xdr:from>
    <xdr:to>
      <xdr:col>76</xdr:col>
      <xdr:colOff>1012243</xdr:colOff>
      <xdr:row>52</xdr:row>
      <xdr:rowOff>96744</xdr:rowOff>
    </xdr:to>
    <xdr:sp macro="" textlink="">
      <xdr:nvSpPr>
        <xdr:cNvPr id="1363" name="WordArt 6"/>
        <xdr:cNvSpPr>
          <a:spLocks noChangeArrowheads="1" noChangeShapeType="1" noTextEdit="1"/>
        </xdr:cNvSpPr>
      </xdr:nvSpPr>
      <xdr:spPr bwMode="auto">
        <a:xfrm>
          <a:off x="115032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51</xdr:row>
      <xdr:rowOff>121947</xdr:rowOff>
    </xdr:from>
    <xdr:to>
      <xdr:col>76</xdr:col>
      <xdr:colOff>3756</xdr:colOff>
      <xdr:row>52</xdr:row>
      <xdr:rowOff>96744</xdr:rowOff>
    </xdr:to>
    <xdr:sp macro="" textlink="">
      <xdr:nvSpPr>
        <xdr:cNvPr id="1364" name="WordArt 6"/>
        <xdr:cNvSpPr>
          <a:spLocks noChangeArrowheads="1" noChangeShapeType="1" noTextEdit="1"/>
        </xdr:cNvSpPr>
      </xdr:nvSpPr>
      <xdr:spPr bwMode="auto">
        <a:xfrm>
          <a:off x="1140243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3756</xdr:colOff>
      <xdr:row>51</xdr:row>
      <xdr:rowOff>121947</xdr:rowOff>
    </xdr:from>
    <xdr:to>
      <xdr:col>77</xdr:col>
      <xdr:colOff>3756</xdr:colOff>
      <xdr:row>52</xdr:row>
      <xdr:rowOff>96744</xdr:rowOff>
    </xdr:to>
    <xdr:sp macro="" textlink="">
      <xdr:nvSpPr>
        <xdr:cNvPr id="1365" name="WordArt 6"/>
        <xdr:cNvSpPr>
          <a:spLocks noChangeArrowheads="1" noChangeShapeType="1" noTextEdit="1"/>
        </xdr:cNvSpPr>
      </xdr:nvSpPr>
      <xdr:spPr bwMode="auto">
        <a:xfrm>
          <a:off x="1158023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78</xdr:col>
      <xdr:colOff>3756</xdr:colOff>
      <xdr:row>51</xdr:row>
      <xdr:rowOff>121947</xdr:rowOff>
    </xdr:from>
    <xdr:to>
      <xdr:col>78</xdr:col>
      <xdr:colOff>3756</xdr:colOff>
      <xdr:row>52</xdr:row>
      <xdr:rowOff>96744</xdr:rowOff>
    </xdr:to>
    <xdr:sp macro="" textlink="">
      <xdr:nvSpPr>
        <xdr:cNvPr id="1366" name="WordArt 6"/>
        <xdr:cNvSpPr>
          <a:spLocks noChangeArrowheads="1" noChangeShapeType="1" noTextEdit="1"/>
        </xdr:cNvSpPr>
      </xdr:nvSpPr>
      <xdr:spPr bwMode="auto">
        <a:xfrm>
          <a:off x="1176184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3756</xdr:colOff>
      <xdr:row>51</xdr:row>
      <xdr:rowOff>121947</xdr:rowOff>
    </xdr:from>
    <xdr:to>
      <xdr:col>79</xdr:col>
      <xdr:colOff>3756</xdr:colOff>
      <xdr:row>52</xdr:row>
      <xdr:rowOff>96744</xdr:rowOff>
    </xdr:to>
    <xdr:sp macro="" textlink="">
      <xdr:nvSpPr>
        <xdr:cNvPr id="1367" name="WordArt 6"/>
        <xdr:cNvSpPr>
          <a:spLocks noChangeArrowheads="1" noChangeShapeType="1" noTextEdit="1"/>
        </xdr:cNvSpPr>
      </xdr:nvSpPr>
      <xdr:spPr bwMode="auto">
        <a:xfrm>
          <a:off x="1192821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80</xdr:col>
      <xdr:colOff>3756</xdr:colOff>
      <xdr:row>51</xdr:row>
      <xdr:rowOff>121947</xdr:rowOff>
    </xdr:from>
    <xdr:to>
      <xdr:col>80</xdr:col>
      <xdr:colOff>3756</xdr:colOff>
      <xdr:row>52</xdr:row>
      <xdr:rowOff>96744</xdr:rowOff>
    </xdr:to>
    <xdr:sp macro="" textlink="">
      <xdr:nvSpPr>
        <xdr:cNvPr id="1368" name="WordArt 6"/>
        <xdr:cNvSpPr>
          <a:spLocks noChangeArrowheads="1" noChangeShapeType="1" noTextEdit="1"/>
        </xdr:cNvSpPr>
      </xdr:nvSpPr>
      <xdr:spPr bwMode="auto">
        <a:xfrm>
          <a:off x="1209458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3756</xdr:colOff>
      <xdr:row>51</xdr:row>
      <xdr:rowOff>121947</xdr:rowOff>
    </xdr:from>
    <xdr:to>
      <xdr:col>79</xdr:col>
      <xdr:colOff>3756</xdr:colOff>
      <xdr:row>52</xdr:row>
      <xdr:rowOff>96744</xdr:rowOff>
    </xdr:to>
    <xdr:sp macro="" textlink="">
      <xdr:nvSpPr>
        <xdr:cNvPr id="1369" name="WordArt 6"/>
        <xdr:cNvSpPr>
          <a:spLocks noChangeArrowheads="1" noChangeShapeType="1" noTextEdit="1"/>
        </xdr:cNvSpPr>
      </xdr:nvSpPr>
      <xdr:spPr bwMode="auto">
        <a:xfrm>
          <a:off x="1192821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51</xdr:row>
      <xdr:rowOff>121947</xdr:rowOff>
    </xdr:from>
    <xdr:to>
      <xdr:col>76</xdr:col>
      <xdr:colOff>3756</xdr:colOff>
      <xdr:row>52</xdr:row>
      <xdr:rowOff>96744</xdr:rowOff>
    </xdr:to>
    <xdr:sp macro="" textlink="">
      <xdr:nvSpPr>
        <xdr:cNvPr id="1370" name="WordArt 6"/>
        <xdr:cNvSpPr>
          <a:spLocks noChangeArrowheads="1" noChangeShapeType="1" noTextEdit="1"/>
        </xdr:cNvSpPr>
      </xdr:nvSpPr>
      <xdr:spPr bwMode="auto">
        <a:xfrm>
          <a:off x="1140243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51</xdr:row>
      <xdr:rowOff>121947</xdr:rowOff>
    </xdr:from>
    <xdr:to>
      <xdr:col>76</xdr:col>
      <xdr:colOff>1012243</xdr:colOff>
      <xdr:row>52</xdr:row>
      <xdr:rowOff>96744</xdr:rowOff>
    </xdr:to>
    <xdr:sp macro="" textlink="">
      <xdr:nvSpPr>
        <xdr:cNvPr id="1371" name="WordArt 6"/>
        <xdr:cNvSpPr>
          <a:spLocks noChangeArrowheads="1" noChangeShapeType="1" noTextEdit="1"/>
        </xdr:cNvSpPr>
      </xdr:nvSpPr>
      <xdr:spPr bwMode="auto">
        <a:xfrm>
          <a:off x="115032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51</xdr:row>
      <xdr:rowOff>121947</xdr:rowOff>
    </xdr:from>
    <xdr:to>
      <xdr:col>76</xdr:col>
      <xdr:colOff>1012243</xdr:colOff>
      <xdr:row>52</xdr:row>
      <xdr:rowOff>96744</xdr:rowOff>
    </xdr:to>
    <xdr:sp macro="" textlink="">
      <xdr:nvSpPr>
        <xdr:cNvPr id="1372" name="WordArt 6"/>
        <xdr:cNvSpPr>
          <a:spLocks noChangeArrowheads="1" noChangeShapeType="1" noTextEdit="1"/>
        </xdr:cNvSpPr>
      </xdr:nvSpPr>
      <xdr:spPr bwMode="auto">
        <a:xfrm>
          <a:off x="115032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51</xdr:row>
      <xdr:rowOff>121947</xdr:rowOff>
    </xdr:from>
    <xdr:to>
      <xdr:col>77</xdr:col>
      <xdr:colOff>1012243</xdr:colOff>
      <xdr:row>52</xdr:row>
      <xdr:rowOff>96744</xdr:rowOff>
    </xdr:to>
    <xdr:sp macro="" textlink="">
      <xdr:nvSpPr>
        <xdr:cNvPr id="1373" name="WordArt 6"/>
        <xdr:cNvSpPr>
          <a:spLocks noChangeArrowheads="1" noChangeShapeType="1" noTextEdit="1"/>
        </xdr:cNvSpPr>
      </xdr:nvSpPr>
      <xdr:spPr bwMode="auto">
        <a:xfrm>
          <a:off x="116810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51</xdr:row>
      <xdr:rowOff>121947</xdr:rowOff>
    </xdr:from>
    <xdr:to>
      <xdr:col>77</xdr:col>
      <xdr:colOff>1012243</xdr:colOff>
      <xdr:row>52</xdr:row>
      <xdr:rowOff>96744</xdr:rowOff>
    </xdr:to>
    <xdr:sp macro="" textlink="">
      <xdr:nvSpPr>
        <xdr:cNvPr id="1374" name="WordArt 6"/>
        <xdr:cNvSpPr>
          <a:spLocks noChangeArrowheads="1" noChangeShapeType="1" noTextEdit="1"/>
        </xdr:cNvSpPr>
      </xdr:nvSpPr>
      <xdr:spPr bwMode="auto">
        <a:xfrm>
          <a:off x="116810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51</xdr:row>
      <xdr:rowOff>121947</xdr:rowOff>
    </xdr:from>
    <xdr:to>
      <xdr:col>76</xdr:col>
      <xdr:colOff>3756</xdr:colOff>
      <xdr:row>52</xdr:row>
      <xdr:rowOff>96744</xdr:rowOff>
    </xdr:to>
    <xdr:sp macro="" textlink="">
      <xdr:nvSpPr>
        <xdr:cNvPr id="1375" name="WordArt 6"/>
        <xdr:cNvSpPr>
          <a:spLocks noChangeArrowheads="1" noChangeShapeType="1" noTextEdit="1"/>
        </xdr:cNvSpPr>
      </xdr:nvSpPr>
      <xdr:spPr bwMode="auto">
        <a:xfrm>
          <a:off x="1140243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51</xdr:row>
      <xdr:rowOff>121947</xdr:rowOff>
    </xdr:from>
    <xdr:to>
      <xdr:col>76</xdr:col>
      <xdr:colOff>3756</xdr:colOff>
      <xdr:row>52</xdr:row>
      <xdr:rowOff>96744</xdr:rowOff>
    </xdr:to>
    <xdr:sp macro="" textlink="">
      <xdr:nvSpPr>
        <xdr:cNvPr id="1376" name="WordArt 6"/>
        <xdr:cNvSpPr>
          <a:spLocks noChangeArrowheads="1" noChangeShapeType="1" noTextEdit="1"/>
        </xdr:cNvSpPr>
      </xdr:nvSpPr>
      <xdr:spPr bwMode="auto">
        <a:xfrm>
          <a:off x="1140243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51</xdr:row>
      <xdr:rowOff>121947</xdr:rowOff>
    </xdr:from>
    <xdr:to>
      <xdr:col>76</xdr:col>
      <xdr:colOff>1012243</xdr:colOff>
      <xdr:row>52</xdr:row>
      <xdr:rowOff>96744</xdr:rowOff>
    </xdr:to>
    <xdr:sp macro="" textlink="">
      <xdr:nvSpPr>
        <xdr:cNvPr id="1377" name="WordArt 6"/>
        <xdr:cNvSpPr>
          <a:spLocks noChangeArrowheads="1" noChangeShapeType="1" noTextEdit="1"/>
        </xdr:cNvSpPr>
      </xdr:nvSpPr>
      <xdr:spPr bwMode="auto">
        <a:xfrm>
          <a:off x="115032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51</xdr:row>
      <xdr:rowOff>121947</xdr:rowOff>
    </xdr:from>
    <xdr:to>
      <xdr:col>76</xdr:col>
      <xdr:colOff>1012243</xdr:colOff>
      <xdr:row>52</xdr:row>
      <xdr:rowOff>96744</xdr:rowOff>
    </xdr:to>
    <xdr:sp macro="" textlink="">
      <xdr:nvSpPr>
        <xdr:cNvPr id="1378" name="WordArt 6"/>
        <xdr:cNvSpPr>
          <a:spLocks noChangeArrowheads="1" noChangeShapeType="1" noTextEdit="1"/>
        </xdr:cNvSpPr>
      </xdr:nvSpPr>
      <xdr:spPr bwMode="auto">
        <a:xfrm>
          <a:off x="115032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51</xdr:row>
      <xdr:rowOff>121947</xdr:rowOff>
    </xdr:from>
    <xdr:to>
      <xdr:col>76</xdr:col>
      <xdr:colOff>3756</xdr:colOff>
      <xdr:row>52</xdr:row>
      <xdr:rowOff>96744</xdr:rowOff>
    </xdr:to>
    <xdr:sp macro="" textlink="">
      <xdr:nvSpPr>
        <xdr:cNvPr id="1379" name="WordArt 6"/>
        <xdr:cNvSpPr>
          <a:spLocks noChangeArrowheads="1" noChangeShapeType="1" noTextEdit="1"/>
        </xdr:cNvSpPr>
      </xdr:nvSpPr>
      <xdr:spPr bwMode="auto">
        <a:xfrm>
          <a:off x="1140243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3756</xdr:colOff>
      <xdr:row>51</xdr:row>
      <xdr:rowOff>121947</xdr:rowOff>
    </xdr:from>
    <xdr:to>
      <xdr:col>77</xdr:col>
      <xdr:colOff>3756</xdr:colOff>
      <xdr:row>52</xdr:row>
      <xdr:rowOff>96744</xdr:rowOff>
    </xdr:to>
    <xdr:sp macro="" textlink="">
      <xdr:nvSpPr>
        <xdr:cNvPr id="1380" name="WordArt 6"/>
        <xdr:cNvSpPr>
          <a:spLocks noChangeArrowheads="1" noChangeShapeType="1" noTextEdit="1"/>
        </xdr:cNvSpPr>
      </xdr:nvSpPr>
      <xdr:spPr bwMode="auto">
        <a:xfrm>
          <a:off x="1158023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78</xdr:col>
      <xdr:colOff>3756</xdr:colOff>
      <xdr:row>51</xdr:row>
      <xdr:rowOff>121947</xdr:rowOff>
    </xdr:from>
    <xdr:to>
      <xdr:col>78</xdr:col>
      <xdr:colOff>3756</xdr:colOff>
      <xdr:row>52</xdr:row>
      <xdr:rowOff>96744</xdr:rowOff>
    </xdr:to>
    <xdr:sp macro="" textlink="">
      <xdr:nvSpPr>
        <xdr:cNvPr id="1381" name="WordArt 6"/>
        <xdr:cNvSpPr>
          <a:spLocks noChangeArrowheads="1" noChangeShapeType="1" noTextEdit="1"/>
        </xdr:cNvSpPr>
      </xdr:nvSpPr>
      <xdr:spPr bwMode="auto">
        <a:xfrm>
          <a:off x="1176184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3756</xdr:colOff>
      <xdr:row>51</xdr:row>
      <xdr:rowOff>121947</xdr:rowOff>
    </xdr:from>
    <xdr:to>
      <xdr:col>79</xdr:col>
      <xdr:colOff>3756</xdr:colOff>
      <xdr:row>52</xdr:row>
      <xdr:rowOff>96744</xdr:rowOff>
    </xdr:to>
    <xdr:sp macro="" textlink="">
      <xdr:nvSpPr>
        <xdr:cNvPr id="1382" name="WordArt 6"/>
        <xdr:cNvSpPr>
          <a:spLocks noChangeArrowheads="1" noChangeShapeType="1" noTextEdit="1"/>
        </xdr:cNvSpPr>
      </xdr:nvSpPr>
      <xdr:spPr bwMode="auto">
        <a:xfrm>
          <a:off x="1192821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80</xdr:col>
      <xdr:colOff>3756</xdr:colOff>
      <xdr:row>51</xdr:row>
      <xdr:rowOff>121947</xdr:rowOff>
    </xdr:from>
    <xdr:to>
      <xdr:col>80</xdr:col>
      <xdr:colOff>3756</xdr:colOff>
      <xdr:row>52</xdr:row>
      <xdr:rowOff>96744</xdr:rowOff>
    </xdr:to>
    <xdr:sp macro="" textlink="">
      <xdr:nvSpPr>
        <xdr:cNvPr id="1383" name="WordArt 6"/>
        <xdr:cNvSpPr>
          <a:spLocks noChangeArrowheads="1" noChangeShapeType="1" noTextEdit="1"/>
        </xdr:cNvSpPr>
      </xdr:nvSpPr>
      <xdr:spPr bwMode="auto">
        <a:xfrm>
          <a:off x="1209458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3756</xdr:colOff>
      <xdr:row>51</xdr:row>
      <xdr:rowOff>121947</xdr:rowOff>
    </xdr:from>
    <xdr:to>
      <xdr:col>79</xdr:col>
      <xdr:colOff>3756</xdr:colOff>
      <xdr:row>52</xdr:row>
      <xdr:rowOff>96744</xdr:rowOff>
    </xdr:to>
    <xdr:sp macro="" textlink="">
      <xdr:nvSpPr>
        <xdr:cNvPr id="1384" name="WordArt 6"/>
        <xdr:cNvSpPr>
          <a:spLocks noChangeArrowheads="1" noChangeShapeType="1" noTextEdit="1"/>
        </xdr:cNvSpPr>
      </xdr:nvSpPr>
      <xdr:spPr bwMode="auto">
        <a:xfrm>
          <a:off x="1192821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51</xdr:row>
      <xdr:rowOff>121947</xdr:rowOff>
    </xdr:from>
    <xdr:to>
      <xdr:col>76</xdr:col>
      <xdr:colOff>3756</xdr:colOff>
      <xdr:row>52</xdr:row>
      <xdr:rowOff>96744</xdr:rowOff>
    </xdr:to>
    <xdr:sp macro="" textlink="">
      <xdr:nvSpPr>
        <xdr:cNvPr id="1385" name="WordArt 6"/>
        <xdr:cNvSpPr>
          <a:spLocks noChangeArrowheads="1" noChangeShapeType="1" noTextEdit="1"/>
        </xdr:cNvSpPr>
      </xdr:nvSpPr>
      <xdr:spPr bwMode="auto">
        <a:xfrm>
          <a:off x="1140243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51</xdr:row>
      <xdr:rowOff>121947</xdr:rowOff>
    </xdr:from>
    <xdr:to>
      <xdr:col>76</xdr:col>
      <xdr:colOff>1012243</xdr:colOff>
      <xdr:row>52</xdr:row>
      <xdr:rowOff>96744</xdr:rowOff>
    </xdr:to>
    <xdr:sp macro="" textlink="">
      <xdr:nvSpPr>
        <xdr:cNvPr id="1386" name="WordArt 6"/>
        <xdr:cNvSpPr>
          <a:spLocks noChangeArrowheads="1" noChangeShapeType="1" noTextEdit="1"/>
        </xdr:cNvSpPr>
      </xdr:nvSpPr>
      <xdr:spPr bwMode="auto">
        <a:xfrm>
          <a:off x="115032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51</xdr:row>
      <xdr:rowOff>121947</xdr:rowOff>
    </xdr:from>
    <xdr:to>
      <xdr:col>76</xdr:col>
      <xdr:colOff>1012243</xdr:colOff>
      <xdr:row>52</xdr:row>
      <xdr:rowOff>96744</xdr:rowOff>
    </xdr:to>
    <xdr:sp macro="" textlink="">
      <xdr:nvSpPr>
        <xdr:cNvPr id="1387" name="WordArt 6"/>
        <xdr:cNvSpPr>
          <a:spLocks noChangeArrowheads="1" noChangeShapeType="1" noTextEdit="1"/>
        </xdr:cNvSpPr>
      </xdr:nvSpPr>
      <xdr:spPr bwMode="auto">
        <a:xfrm>
          <a:off x="115032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51</xdr:row>
      <xdr:rowOff>121947</xdr:rowOff>
    </xdr:from>
    <xdr:to>
      <xdr:col>77</xdr:col>
      <xdr:colOff>1012243</xdr:colOff>
      <xdr:row>52</xdr:row>
      <xdr:rowOff>96744</xdr:rowOff>
    </xdr:to>
    <xdr:sp macro="" textlink="">
      <xdr:nvSpPr>
        <xdr:cNvPr id="1388" name="WordArt 6"/>
        <xdr:cNvSpPr>
          <a:spLocks noChangeArrowheads="1" noChangeShapeType="1" noTextEdit="1"/>
        </xdr:cNvSpPr>
      </xdr:nvSpPr>
      <xdr:spPr bwMode="auto">
        <a:xfrm>
          <a:off x="116810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51</xdr:row>
      <xdr:rowOff>121947</xdr:rowOff>
    </xdr:from>
    <xdr:to>
      <xdr:col>77</xdr:col>
      <xdr:colOff>1012243</xdr:colOff>
      <xdr:row>52</xdr:row>
      <xdr:rowOff>96744</xdr:rowOff>
    </xdr:to>
    <xdr:sp macro="" textlink="">
      <xdr:nvSpPr>
        <xdr:cNvPr id="1389" name="WordArt 6"/>
        <xdr:cNvSpPr>
          <a:spLocks noChangeArrowheads="1" noChangeShapeType="1" noTextEdit="1"/>
        </xdr:cNvSpPr>
      </xdr:nvSpPr>
      <xdr:spPr bwMode="auto">
        <a:xfrm>
          <a:off x="116810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56</xdr:row>
      <xdr:rowOff>121947</xdr:rowOff>
    </xdr:from>
    <xdr:to>
      <xdr:col>76</xdr:col>
      <xdr:colOff>3756</xdr:colOff>
      <xdr:row>57</xdr:row>
      <xdr:rowOff>96744</xdr:rowOff>
    </xdr:to>
    <xdr:sp macro="" textlink="">
      <xdr:nvSpPr>
        <xdr:cNvPr id="1390" name="WordArt 6"/>
        <xdr:cNvSpPr>
          <a:spLocks noChangeArrowheads="1" noChangeShapeType="1" noTextEdit="1"/>
        </xdr:cNvSpPr>
      </xdr:nvSpPr>
      <xdr:spPr bwMode="auto">
        <a:xfrm>
          <a:off x="1140243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56</xdr:row>
      <xdr:rowOff>121947</xdr:rowOff>
    </xdr:from>
    <xdr:to>
      <xdr:col>76</xdr:col>
      <xdr:colOff>3756</xdr:colOff>
      <xdr:row>57</xdr:row>
      <xdr:rowOff>96744</xdr:rowOff>
    </xdr:to>
    <xdr:sp macro="" textlink="">
      <xdr:nvSpPr>
        <xdr:cNvPr id="1391" name="WordArt 6"/>
        <xdr:cNvSpPr>
          <a:spLocks noChangeArrowheads="1" noChangeShapeType="1" noTextEdit="1"/>
        </xdr:cNvSpPr>
      </xdr:nvSpPr>
      <xdr:spPr bwMode="auto">
        <a:xfrm>
          <a:off x="1140243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56</xdr:row>
      <xdr:rowOff>121947</xdr:rowOff>
    </xdr:from>
    <xdr:to>
      <xdr:col>76</xdr:col>
      <xdr:colOff>1012243</xdr:colOff>
      <xdr:row>57</xdr:row>
      <xdr:rowOff>96744</xdr:rowOff>
    </xdr:to>
    <xdr:sp macro="" textlink="">
      <xdr:nvSpPr>
        <xdr:cNvPr id="1392" name="WordArt 6"/>
        <xdr:cNvSpPr>
          <a:spLocks noChangeArrowheads="1" noChangeShapeType="1" noTextEdit="1"/>
        </xdr:cNvSpPr>
      </xdr:nvSpPr>
      <xdr:spPr bwMode="auto">
        <a:xfrm>
          <a:off x="115032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56</xdr:row>
      <xdr:rowOff>121947</xdr:rowOff>
    </xdr:from>
    <xdr:to>
      <xdr:col>76</xdr:col>
      <xdr:colOff>1012243</xdr:colOff>
      <xdr:row>57</xdr:row>
      <xdr:rowOff>96744</xdr:rowOff>
    </xdr:to>
    <xdr:sp macro="" textlink="">
      <xdr:nvSpPr>
        <xdr:cNvPr id="1393" name="WordArt 6"/>
        <xdr:cNvSpPr>
          <a:spLocks noChangeArrowheads="1" noChangeShapeType="1" noTextEdit="1"/>
        </xdr:cNvSpPr>
      </xdr:nvSpPr>
      <xdr:spPr bwMode="auto">
        <a:xfrm>
          <a:off x="115032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56</xdr:row>
      <xdr:rowOff>121947</xdr:rowOff>
    </xdr:from>
    <xdr:to>
      <xdr:col>76</xdr:col>
      <xdr:colOff>3756</xdr:colOff>
      <xdr:row>57</xdr:row>
      <xdr:rowOff>96744</xdr:rowOff>
    </xdr:to>
    <xdr:sp macro="" textlink="">
      <xdr:nvSpPr>
        <xdr:cNvPr id="1394" name="WordArt 6"/>
        <xdr:cNvSpPr>
          <a:spLocks noChangeArrowheads="1" noChangeShapeType="1" noTextEdit="1"/>
        </xdr:cNvSpPr>
      </xdr:nvSpPr>
      <xdr:spPr bwMode="auto">
        <a:xfrm>
          <a:off x="1140243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3756</xdr:colOff>
      <xdr:row>56</xdr:row>
      <xdr:rowOff>121947</xdr:rowOff>
    </xdr:from>
    <xdr:to>
      <xdr:col>77</xdr:col>
      <xdr:colOff>3756</xdr:colOff>
      <xdr:row>57</xdr:row>
      <xdr:rowOff>96744</xdr:rowOff>
    </xdr:to>
    <xdr:sp macro="" textlink="">
      <xdr:nvSpPr>
        <xdr:cNvPr id="1395" name="WordArt 6"/>
        <xdr:cNvSpPr>
          <a:spLocks noChangeArrowheads="1" noChangeShapeType="1" noTextEdit="1"/>
        </xdr:cNvSpPr>
      </xdr:nvSpPr>
      <xdr:spPr bwMode="auto">
        <a:xfrm>
          <a:off x="1158023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78</xdr:col>
      <xdr:colOff>3756</xdr:colOff>
      <xdr:row>56</xdr:row>
      <xdr:rowOff>121947</xdr:rowOff>
    </xdr:from>
    <xdr:to>
      <xdr:col>78</xdr:col>
      <xdr:colOff>3756</xdr:colOff>
      <xdr:row>57</xdr:row>
      <xdr:rowOff>96744</xdr:rowOff>
    </xdr:to>
    <xdr:sp macro="" textlink="">
      <xdr:nvSpPr>
        <xdr:cNvPr id="1396" name="WordArt 6"/>
        <xdr:cNvSpPr>
          <a:spLocks noChangeArrowheads="1" noChangeShapeType="1" noTextEdit="1"/>
        </xdr:cNvSpPr>
      </xdr:nvSpPr>
      <xdr:spPr bwMode="auto">
        <a:xfrm>
          <a:off x="1176184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3756</xdr:colOff>
      <xdr:row>56</xdr:row>
      <xdr:rowOff>121947</xdr:rowOff>
    </xdr:from>
    <xdr:to>
      <xdr:col>79</xdr:col>
      <xdr:colOff>3756</xdr:colOff>
      <xdr:row>57</xdr:row>
      <xdr:rowOff>96744</xdr:rowOff>
    </xdr:to>
    <xdr:sp macro="" textlink="">
      <xdr:nvSpPr>
        <xdr:cNvPr id="1397" name="WordArt 6"/>
        <xdr:cNvSpPr>
          <a:spLocks noChangeArrowheads="1" noChangeShapeType="1" noTextEdit="1"/>
        </xdr:cNvSpPr>
      </xdr:nvSpPr>
      <xdr:spPr bwMode="auto">
        <a:xfrm>
          <a:off x="1192821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80</xdr:col>
      <xdr:colOff>3756</xdr:colOff>
      <xdr:row>56</xdr:row>
      <xdr:rowOff>121947</xdr:rowOff>
    </xdr:from>
    <xdr:to>
      <xdr:col>80</xdr:col>
      <xdr:colOff>3756</xdr:colOff>
      <xdr:row>57</xdr:row>
      <xdr:rowOff>96744</xdr:rowOff>
    </xdr:to>
    <xdr:sp macro="" textlink="">
      <xdr:nvSpPr>
        <xdr:cNvPr id="1398" name="WordArt 6"/>
        <xdr:cNvSpPr>
          <a:spLocks noChangeArrowheads="1" noChangeShapeType="1" noTextEdit="1"/>
        </xdr:cNvSpPr>
      </xdr:nvSpPr>
      <xdr:spPr bwMode="auto">
        <a:xfrm>
          <a:off x="1209458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3756</xdr:colOff>
      <xdr:row>56</xdr:row>
      <xdr:rowOff>121947</xdr:rowOff>
    </xdr:from>
    <xdr:to>
      <xdr:col>79</xdr:col>
      <xdr:colOff>3756</xdr:colOff>
      <xdr:row>57</xdr:row>
      <xdr:rowOff>96744</xdr:rowOff>
    </xdr:to>
    <xdr:sp macro="" textlink="">
      <xdr:nvSpPr>
        <xdr:cNvPr id="1399" name="WordArt 6"/>
        <xdr:cNvSpPr>
          <a:spLocks noChangeArrowheads="1" noChangeShapeType="1" noTextEdit="1"/>
        </xdr:cNvSpPr>
      </xdr:nvSpPr>
      <xdr:spPr bwMode="auto">
        <a:xfrm>
          <a:off x="1192821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56</xdr:row>
      <xdr:rowOff>121947</xdr:rowOff>
    </xdr:from>
    <xdr:to>
      <xdr:col>76</xdr:col>
      <xdr:colOff>3756</xdr:colOff>
      <xdr:row>57</xdr:row>
      <xdr:rowOff>96744</xdr:rowOff>
    </xdr:to>
    <xdr:sp macro="" textlink="">
      <xdr:nvSpPr>
        <xdr:cNvPr id="1400" name="WordArt 6"/>
        <xdr:cNvSpPr>
          <a:spLocks noChangeArrowheads="1" noChangeShapeType="1" noTextEdit="1"/>
        </xdr:cNvSpPr>
      </xdr:nvSpPr>
      <xdr:spPr bwMode="auto">
        <a:xfrm>
          <a:off x="1140243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56</xdr:row>
      <xdr:rowOff>121947</xdr:rowOff>
    </xdr:from>
    <xdr:to>
      <xdr:col>76</xdr:col>
      <xdr:colOff>1012243</xdr:colOff>
      <xdr:row>57</xdr:row>
      <xdr:rowOff>96744</xdr:rowOff>
    </xdr:to>
    <xdr:sp macro="" textlink="">
      <xdr:nvSpPr>
        <xdr:cNvPr id="1401" name="WordArt 6"/>
        <xdr:cNvSpPr>
          <a:spLocks noChangeArrowheads="1" noChangeShapeType="1" noTextEdit="1"/>
        </xdr:cNvSpPr>
      </xdr:nvSpPr>
      <xdr:spPr bwMode="auto">
        <a:xfrm>
          <a:off x="115032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56</xdr:row>
      <xdr:rowOff>121947</xdr:rowOff>
    </xdr:from>
    <xdr:to>
      <xdr:col>76</xdr:col>
      <xdr:colOff>1012243</xdr:colOff>
      <xdr:row>57</xdr:row>
      <xdr:rowOff>96744</xdr:rowOff>
    </xdr:to>
    <xdr:sp macro="" textlink="">
      <xdr:nvSpPr>
        <xdr:cNvPr id="1402" name="WordArt 6"/>
        <xdr:cNvSpPr>
          <a:spLocks noChangeArrowheads="1" noChangeShapeType="1" noTextEdit="1"/>
        </xdr:cNvSpPr>
      </xdr:nvSpPr>
      <xdr:spPr bwMode="auto">
        <a:xfrm>
          <a:off x="115032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56</xdr:row>
      <xdr:rowOff>121947</xdr:rowOff>
    </xdr:from>
    <xdr:to>
      <xdr:col>77</xdr:col>
      <xdr:colOff>1012243</xdr:colOff>
      <xdr:row>57</xdr:row>
      <xdr:rowOff>96744</xdr:rowOff>
    </xdr:to>
    <xdr:sp macro="" textlink="">
      <xdr:nvSpPr>
        <xdr:cNvPr id="1403" name="WordArt 6"/>
        <xdr:cNvSpPr>
          <a:spLocks noChangeArrowheads="1" noChangeShapeType="1" noTextEdit="1"/>
        </xdr:cNvSpPr>
      </xdr:nvSpPr>
      <xdr:spPr bwMode="auto">
        <a:xfrm>
          <a:off x="116810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56</xdr:row>
      <xdr:rowOff>121947</xdr:rowOff>
    </xdr:from>
    <xdr:to>
      <xdr:col>77</xdr:col>
      <xdr:colOff>1012243</xdr:colOff>
      <xdr:row>57</xdr:row>
      <xdr:rowOff>96744</xdr:rowOff>
    </xdr:to>
    <xdr:sp macro="" textlink="">
      <xdr:nvSpPr>
        <xdr:cNvPr id="1404" name="WordArt 6"/>
        <xdr:cNvSpPr>
          <a:spLocks noChangeArrowheads="1" noChangeShapeType="1" noTextEdit="1"/>
        </xdr:cNvSpPr>
      </xdr:nvSpPr>
      <xdr:spPr bwMode="auto">
        <a:xfrm>
          <a:off x="116810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56</xdr:row>
      <xdr:rowOff>121947</xdr:rowOff>
    </xdr:from>
    <xdr:to>
      <xdr:col>76</xdr:col>
      <xdr:colOff>3756</xdr:colOff>
      <xdr:row>57</xdr:row>
      <xdr:rowOff>96744</xdr:rowOff>
    </xdr:to>
    <xdr:sp macro="" textlink="">
      <xdr:nvSpPr>
        <xdr:cNvPr id="1405" name="WordArt 6"/>
        <xdr:cNvSpPr>
          <a:spLocks noChangeArrowheads="1" noChangeShapeType="1" noTextEdit="1"/>
        </xdr:cNvSpPr>
      </xdr:nvSpPr>
      <xdr:spPr bwMode="auto">
        <a:xfrm>
          <a:off x="1140243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56</xdr:row>
      <xdr:rowOff>121947</xdr:rowOff>
    </xdr:from>
    <xdr:to>
      <xdr:col>76</xdr:col>
      <xdr:colOff>3756</xdr:colOff>
      <xdr:row>57</xdr:row>
      <xdr:rowOff>96744</xdr:rowOff>
    </xdr:to>
    <xdr:sp macro="" textlink="">
      <xdr:nvSpPr>
        <xdr:cNvPr id="1406" name="WordArt 6"/>
        <xdr:cNvSpPr>
          <a:spLocks noChangeArrowheads="1" noChangeShapeType="1" noTextEdit="1"/>
        </xdr:cNvSpPr>
      </xdr:nvSpPr>
      <xdr:spPr bwMode="auto">
        <a:xfrm>
          <a:off x="1140243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56</xdr:row>
      <xdr:rowOff>121947</xdr:rowOff>
    </xdr:from>
    <xdr:to>
      <xdr:col>76</xdr:col>
      <xdr:colOff>1012243</xdr:colOff>
      <xdr:row>57</xdr:row>
      <xdr:rowOff>96744</xdr:rowOff>
    </xdr:to>
    <xdr:sp macro="" textlink="">
      <xdr:nvSpPr>
        <xdr:cNvPr id="1407" name="WordArt 6"/>
        <xdr:cNvSpPr>
          <a:spLocks noChangeArrowheads="1" noChangeShapeType="1" noTextEdit="1"/>
        </xdr:cNvSpPr>
      </xdr:nvSpPr>
      <xdr:spPr bwMode="auto">
        <a:xfrm>
          <a:off x="115032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56</xdr:row>
      <xdr:rowOff>121947</xdr:rowOff>
    </xdr:from>
    <xdr:to>
      <xdr:col>76</xdr:col>
      <xdr:colOff>1012243</xdr:colOff>
      <xdr:row>57</xdr:row>
      <xdr:rowOff>96744</xdr:rowOff>
    </xdr:to>
    <xdr:sp macro="" textlink="">
      <xdr:nvSpPr>
        <xdr:cNvPr id="1408" name="WordArt 6"/>
        <xdr:cNvSpPr>
          <a:spLocks noChangeArrowheads="1" noChangeShapeType="1" noTextEdit="1"/>
        </xdr:cNvSpPr>
      </xdr:nvSpPr>
      <xdr:spPr bwMode="auto">
        <a:xfrm>
          <a:off x="115032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56</xdr:row>
      <xdr:rowOff>121947</xdr:rowOff>
    </xdr:from>
    <xdr:to>
      <xdr:col>76</xdr:col>
      <xdr:colOff>3756</xdr:colOff>
      <xdr:row>57</xdr:row>
      <xdr:rowOff>96744</xdr:rowOff>
    </xdr:to>
    <xdr:sp macro="" textlink="">
      <xdr:nvSpPr>
        <xdr:cNvPr id="1409" name="WordArt 6"/>
        <xdr:cNvSpPr>
          <a:spLocks noChangeArrowheads="1" noChangeShapeType="1" noTextEdit="1"/>
        </xdr:cNvSpPr>
      </xdr:nvSpPr>
      <xdr:spPr bwMode="auto">
        <a:xfrm>
          <a:off x="1140243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3756</xdr:colOff>
      <xdr:row>56</xdr:row>
      <xdr:rowOff>121947</xdr:rowOff>
    </xdr:from>
    <xdr:to>
      <xdr:col>77</xdr:col>
      <xdr:colOff>3756</xdr:colOff>
      <xdr:row>57</xdr:row>
      <xdr:rowOff>96744</xdr:rowOff>
    </xdr:to>
    <xdr:sp macro="" textlink="">
      <xdr:nvSpPr>
        <xdr:cNvPr id="1410" name="WordArt 6"/>
        <xdr:cNvSpPr>
          <a:spLocks noChangeArrowheads="1" noChangeShapeType="1" noTextEdit="1"/>
        </xdr:cNvSpPr>
      </xdr:nvSpPr>
      <xdr:spPr bwMode="auto">
        <a:xfrm>
          <a:off x="1158023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78</xdr:col>
      <xdr:colOff>3756</xdr:colOff>
      <xdr:row>56</xdr:row>
      <xdr:rowOff>121947</xdr:rowOff>
    </xdr:from>
    <xdr:to>
      <xdr:col>78</xdr:col>
      <xdr:colOff>3756</xdr:colOff>
      <xdr:row>57</xdr:row>
      <xdr:rowOff>96744</xdr:rowOff>
    </xdr:to>
    <xdr:sp macro="" textlink="">
      <xdr:nvSpPr>
        <xdr:cNvPr id="1411" name="WordArt 6"/>
        <xdr:cNvSpPr>
          <a:spLocks noChangeArrowheads="1" noChangeShapeType="1" noTextEdit="1"/>
        </xdr:cNvSpPr>
      </xdr:nvSpPr>
      <xdr:spPr bwMode="auto">
        <a:xfrm>
          <a:off x="1176184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3756</xdr:colOff>
      <xdr:row>56</xdr:row>
      <xdr:rowOff>121947</xdr:rowOff>
    </xdr:from>
    <xdr:to>
      <xdr:col>79</xdr:col>
      <xdr:colOff>3756</xdr:colOff>
      <xdr:row>57</xdr:row>
      <xdr:rowOff>96744</xdr:rowOff>
    </xdr:to>
    <xdr:sp macro="" textlink="">
      <xdr:nvSpPr>
        <xdr:cNvPr id="1412" name="WordArt 6"/>
        <xdr:cNvSpPr>
          <a:spLocks noChangeArrowheads="1" noChangeShapeType="1" noTextEdit="1"/>
        </xdr:cNvSpPr>
      </xdr:nvSpPr>
      <xdr:spPr bwMode="auto">
        <a:xfrm>
          <a:off x="1192821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80</xdr:col>
      <xdr:colOff>3756</xdr:colOff>
      <xdr:row>56</xdr:row>
      <xdr:rowOff>121947</xdr:rowOff>
    </xdr:from>
    <xdr:to>
      <xdr:col>80</xdr:col>
      <xdr:colOff>3756</xdr:colOff>
      <xdr:row>57</xdr:row>
      <xdr:rowOff>96744</xdr:rowOff>
    </xdr:to>
    <xdr:sp macro="" textlink="">
      <xdr:nvSpPr>
        <xdr:cNvPr id="1413" name="WordArt 6"/>
        <xdr:cNvSpPr>
          <a:spLocks noChangeArrowheads="1" noChangeShapeType="1" noTextEdit="1"/>
        </xdr:cNvSpPr>
      </xdr:nvSpPr>
      <xdr:spPr bwMode="auto">
        <a:xfrm>
          <a:off x="1209458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79</xdr:col>
      <xdr:colOff>3756</xdr:colOff>
      <xdr:row>56</xdr:row>
      <xdr:rowOff>121947</xdr:rowOff>
    </xdr:from>
    <xdr:to>
      <xdr:col>79</xdr:col>
      <xdr:colOff>3756</xdr:colOff>
      <xdr:row>57</xdr:row>
      <xdr:rowOff>96744</xdr:rowOff>
    </xdr:to>
    <xdr:sp macro="" textlink="">
      <xdr:nvSpPr>
        <xdr:cNvPr id="1414" name="WordArt 6"/>
        <xdr:cNvSpPr>
          <a:spLocks noChangeArrowheads="1" noChangeShapeType="1" noTextEdit="1"/>
        </xdr:cNvSpPr>
      </xdr:nvSpPr>
      <xdr:spPr bwMode="auto">
        <a:xfrm>
          <a:off x="1192821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3756</xdr:colOff>
      <xdr:row>56</xdr:row>
      <xdr:rowOff>121947</xdr:rowOff>
    </xdr:from>
    <xdr:to>
      <xdr:col>76</xdr:col>
      <xdr:colOff>3756</xdr:colOff>
      <xdr:row>57</xdr:row>
      <xdr:rowOff>96744</xdr:rowOff>
    </xdr:to>
    <xdr:sp macro="" textlink="">
      <xdr:nvSpPr>
        <xdr:cNvPr id="1415" name="WordArt 6"/>
        <xdr:cNvSpPr>
          <a:spLocks noChangeArrowheads="1" noChangeShapeType="1" noTextEdit="1"/>
        </xdr:cNvSpPr>
      </xdr:nvSpPr>
      <xdr:spPr bwMode="auto">
        <a:xfrm>
          <a:off x="114024356"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56</xdr:row>
      <xdr:rowOff>121947</xdr:rowOff>
    </xdr:from>
    <xdr:to>
      <xdr:col>76</xdr:col>
      <xdr:colOff>1012243</xdr:colOff>
      <xdr:row>57</xdr:row>
      <xdr:rowOff>96744</xdr:rowOff>
    </xdr:to>
    <xdr:sp macro="" textlink="">
      <xdr:nvSpPr>
        <xdr:cNvPr id="1416" name="WordArt 6"/>
        <xdr:cNvSpPr>
          <a:spLocks noChangeArrowheads="1" noChangeShapeType="1" noTextEdit="1"/>
        </xdr:cNvSpPr>
      </xdr:nvSpPr>
      <xdr:spPr bwMode="auto">
        <a:xfrm>
          <a:off x="115032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76</xdr:col>
      <xdr:colOff>1012243</xdr:colOff>
      <xdr:row>56</xdr:row>
      <xdr:rowOff>121947</xdr:rowOff>
    </xdr:from>
    <xdr:to>
      <xdr:col>76</xdr:col>
      <xdr:colOff>1012243</xdr:colOff>
      <xdr:row>57</xdr:row>
      <xdr:rowOff>96744</xdr:rowOff>
    </xdr:to>
    <xdr:sp macro="" textlink="">
      <xdr:nvSpPr>
        <xdr:cNvPr id="1417" name="WordArt 6"/>
        <xdr:cNvSpPr>
          <a:spLocks noChangeArrowheads="1" noChangeShapeType="1" noTextEdit="1"/>
        </xdr:cNvSpPr>
      </xdr:nvSpPr>
      <xdr:spPr bwMode="auto">
        <a:xfrm>
          <a:off x="115032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56</xdr:row>
      <xdr:rowOff>121947</xdr:rowOff>
    </xdr:from>
    <xdr:to>
      <xdr:col>77</xdr:col>
      <xdr:colOff>1012243</xdr:colOff>
      <xdr:row>57</xdr:row>
      <xdr:rowOff>96744</xdr:rowOff>
    </xdr:to>
    <xdr:sp macro="" textlink="">
      <xdr:nvSpPr>
        <xdr:cNvPr id="1418" name="WordArt 6"/>
        <xdr:cNvSpPr>
          <a:spLocks noChangeArrowheads="1" noChangeShapeType="1" noTextEdit="1"/>
        </xdr:cNvSpPr>
      </xdr:nvSpPr>
      <xdr:spPr bwMode="auto">
        <a:xfrm>
          <a:off x="116810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twoCellAnchor>
    <xdr:from>
      <xdr:col>77</xdr:col>
      <xdr:colOff>1012243</xdr:colOff>
      <xdr:row>56</xdr:row>
      <xdr:rowOff>121947</xdr:rowOff>
    </xdr:from>
    <xdr:to>
      <xdr:col>77</xdr:col>
      <xdr:colOff>1012243</xdr:colOff>
      <xdr:row>57</xdr:row>
      <xdr:rowOff>96744</xdr:rowOff>
    </xdr:to>
    <xdr:sp macro="" textlink="">
      <xdr:nvSpPr>
        <xdr:cNvPr id="1419" name="WordArt 6"/>
        <xdr:cNvSpPr>
          <a:spLocks noChangeArrowheads="1" noChangeShapeType="1" noTextEdit="1"/>
        </xdr:cNvSpPr>
      </xdr:nvSpPr>
      <xdr:spPr bwMode="auto">
        <a:xfrm>
          <a:off x="116810843" y="21496047"/>
          <a:ext cx="0" cy="292297"/>
        </a:xfrm>
        <a:prstGeom prst="rect">
          <a:avLst/>
        </a:prstGeom>
      </xdr:spPr>
      <xdr:txBody>
        <a:bodyPr wrap="none" fromWordArt="1">
          <a:prstTxWarp prst="textPlain">
            <a:avLst>
              <a:gd name="adj" fmla="val 50000"/>
            </a:avLst>
          </a:prstTxWarp>
        </a:bodyPr>
        <a:lstStyle/>
        <a:p>
          <a:pPr algn="ctr" rtl="0"/>
          <a:r>
            <a:rPr lang="en-US" sz="800" kern="10" spc="0">
              <a:ln w="9525">
                <a:solidFill>
                  <a:srgbClr val="000000"/>
                </a:solidFill>
                <a:round/>
                <a:headEnd/>
                <a:tailEnd/>
              </a:ln>
              <a:solidFill>
                <a:srgbClr val="FFFFFF"/>
              </a:solidFill>
              <a:effectLst/>
              <a:latin typeface="Arial Black"/>
            </a:rPr>
            <a:t>In service in May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P%20Data/2007/SAFETY/ED_Sept20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GD_ScoreCa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cmk8b/Local%20Settings/Temporary%20Internet%20Files/OLK1C/Economic_Metrics_Master.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RES_ScoreCar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tilities_SC/2010/Utility/LOB'sCurrentScoreCard/2010_ED_ScoreCar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GreenEnergy_Metrics_Maste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cmk8b/Local%20Settings/Temporary%20Internet%20Files/OLK1C/GreenEnergy_Metrics_Maste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tilities_SC/2009/Utility/LOB'sCurrentScoreCard/2009_COps_ScoreCar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tilities_SC/2009/Utility/LOB'sCurrentScoreCard/2009_ED_ScoreCard.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tilities_SC/2009/Utility/LOB'sCurrentScoreCard/2009_Gas_ScoreCard.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ocuments%20and%20Settings/cmk8b/Local%20Settings/Temporary%20Internet%20Files/OLK1C/People_Metrics_Mast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jnwkfp10\entdata10\2000%20Cost%20Plan\99BUDV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tilities_SC/2009/Utility/LOB'sCurrentScoreCard/2009_RES_ScoreCar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TEMP/Distrib%20Month%20Rpt%20Package.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ocuments%20and%20Settings/spj3s/Local%20Settings/Temporary%20Internet%20Files/OLK8E9/People_Metrics_MasterSampl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jnwkfp06\PSE&amp;G\Utilities_SC\2009\Utility\CurrentFolder\GreenEnergy_Metrics_Master.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jnwkfp06\PSE&amp;G\Documents%20and%20Settings\spj3s\Local%20Settings\Temporary%20Internet%20Files\OLK8E9\People_Metrics_MasterSampl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njnwkfp06\pse&amp;g\EDST\Asset_Integ\WorkPlanCapital%20Frcst\2009\05-2009\2009%20ED%20Capital%20Projects%20By%20Month.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tilities_SC/2010/Utility/LOB'sCurrentScoreCard/2010_GD_ScoreCard.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Documents%20and%20Settings/cmk8b/Local%20Settings/Temporary%20Internet%20Files/OLK1C/SafeReliable_Metrics_Master.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Documents%20and%20Settings/spj3s/Local%20Settings/Temporary%20Internet%20Files/OLK8E9/2009_PSE&amp;G_BSC.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Documents%20and%20Settings/cmm6j/Local%20Settings/Temporary%20Internet%20Files/OLK282/2010_PSE&amp;G_BS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4/Account%20Recs/Dec%202014/UPS%20Dec%202014%20TC10%2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moss.pseg.com/Documents%20and%20Settings/cml0o/Local%20Settings/Temporary%20Internet%20Files/OLKA8/EOG%20Meetings/July/PROJECTS/2002%20October%20EOG%20Presentation/PROJECTS/Cedar%20Creek/rate%20case%20detail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ORMULA%20RATE/OCTOBER%202017%20FILING/TAX%20DEPT/2017%20Oct%20Transmission%20filing%20-%20Fina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Documents%20and%20Settings/cpjid/Local%20Settings/Temporary%20Internet%20Files/Content.Outlook/GGDWR0K9/PSEG%20Transmission%20Formula%20Rate%20Update%2010%2017%202011%20w%20abandoned%20Final%207%2017%202012JD%20working%20file%20CHECK.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tdsjs/Local%20Settings/Temporary%20Internet%20Files/OLK770/YE%20Forecast%20CWIP%20AFUDCSummary_April13%20FINAL%20SUBMISS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tilities_SC/2010/Utility/LOB'sCurrentScoreCard/2010_CO_ScoreCa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CO_ScoreCar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JPLFDFD01\EntData01\ASB%20Reports\Reports%202002\Monthly%20reports\Ops%20Monthly%202002\AS%20FINANCIAL%20&amp;%20INCOME%20REPOR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cmm6j/Local%20Settings/Temporary%20Internet%20Files/OLK282/SafeReliable_Metrics_Master%2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ED_ScoreCa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2">
          <cell r="A2" t="str">
            <v>200700647</v>
          </cell>
          <cell r="B2" t="str">
            <v>Electric Distribution</v>
          </cell>
          <cell r="C2" t="str">
            <v>FA</v>
          </cell>
          <cell r="D2" t="str">
            <v/>
          </cell>
          <cell r="E2" t="str">
            <v/>
          </cell>
          <cell r="F2" t="str">
            <v>GRESS CHRISTOPHER L</v>
          </cell>
          <cell r="G2" t="str">
            <v>1650</v>
          </cell>
          <cell r="H2" t="str">
            <v>Bellmawr Sub</v>
          </cell>
          <cell r="I2" t="str">
            <v>00101191</v>
          </cell>
          <cell r="J2" t="str">
            <v>03:00:00</v>
          </cell>
          <cell r="K2" t="str">
            <v>08</v>
          </cell>
          <cell r="L2" t="str">
            <v/>
          </cell>
          <cell r="M2" t="str">
            <v/>
          </cell>
          <cell r="N2" t="str">
            <v/>
          </cell>
          <cell r="O2" t="str">
            <v/>
          </cell>
          <cell r="P2" t="str">
            <v>00095853</v>
          </cell>
          <cell r="Q2" t="str">
            <v>SCOTT P ZAKSZESKI</v>
          </cell>
          <cell r="R2" t="str">
            <v>00095853</v>
          </cell>
          <cell r="S2" t="str">
            <v/>
          </cell>
          <cell r="T2" t="str">
            <v>SCOTT P ZAKSZESKI</v>
          </cell>
          <cell r="U2" t="str">
            <v>CMTMS</v>
          </cell>
          <cell r="V2" t="str">
            <v>Bellmawr Sub</v>
          </cell>
          <cell r="W2" t="str">
            <v>0999</v>
          </cell>
          <cell r="X2" t="str">
            <v/>
          </cell>
          <cell r="Y2" t="str">
            <v/>
          </cell>
          <cell r="Z2" t="str">
            <v/>
          </cell>
          <cell r="AA2" t="str">
            <v/>
          </cell>
          <cell r="AB2" t="str">
            <v>None</v>
          </cell>
          <cell r="AC2" t="str">
            <v/>
          </cell>
          <cell r="AD2" t="str">
            <v/>
          </cell>
          <cell r="AE2" t="str">
            <v/>
          </cell>
          <cell r="AF2" t="str">
            <v/>
          </cell>
          <cell r="AG2">
            <v>1</v>
          </cell>
          <cell r="AH2">
            <v>39352</v>
          </cell>
          <cell r="AI2">
            <v>39352</v>
          </cell>
        </row>
        <row r="3">
          <cell r="A3" t="str">
            <v>200700661</v>
          </cell>
          <cell r="B3" t="str">
            <v>Electric Distribution</v>
          </cell>
          <cell r="C3" t="str">
            <v>FA</v>
          </cell>
          <cell r="D3" t="str">
            <v/>
          </cell>
          <cell r="E3" t="str">
            <v>RT</v>
          </cell>
          <cell r="F3" t="str">
            <v>ALFARO ALBERTO F</v>
          </cell>
          <cell r="G3" t="str">
            <v>1670</v>
          </cell>
          <cell r="H3" t="str">
            <v>Elizabeth Sub</v>
          </cell>
          <cell r="I3" t="str">
            <v>00113392</v>
          </cell>
          <cell r="J3" t="str">
            <v>11:30:00</v>
          </cell>
          <cell r="K3" t="str">
            <v>01</v>
          </cell>
          <cell r="L3" t="str">
            <v>Caught In, Under or Between</v>
          </cell>
          <cell r="M3" t="str">
            <v>Bruise/Contusion</v>
          </cell>
          <cell r="N3" t="str">
            <v>Arm</v>
          </cell>
          <cell r="O3" t="str">
            <v/>
          </cell>
          <cell r="P3" t="str">
            <v>00006571</v>
          </cell>
          <cell r="Q3" t="str">
            <v>MICHAEL E EMIHL</v>
          </cell>
          <cell r="R3" t="str">
            <v>00006571</v>
          </cell>
          <cell r="S3" t="str">
            <v/>
          </cell>
          <cell r="T3" t="str">
            <v>MICHAEL E EMIHL</v>
          </cell>
          <cell r="U3" t="str">
            <v>TDK0C</v>
          </cell>
          <cell r="V3" t="str">
            <v>Elizabeth Sub</v>
          </cell>
          <cell r="W3" t="str">
            <v>0003</v>
          </cell>
          <cell r="X3" t="str">
            <v/>
          </cell>
          <cell r="Y3" t="str">
            <v/>
          </cell>
          <cell r="Z3" t="str">
            <v/>
          </cell>
          <cell r="AA3" t="str">
            <v/>
          </cell>
          <cell r="AB3" t="str">
            <v/>
          </cell>
          <cell r="AC3" t="str">
            <v/>
          </cell>
          <cell r="AD3" t="str">
            <v/>
          </cell>
          <cell r="AE3" t="str">
            <v>:  At approximately 11:30am this morning a line crew working on the remo</v>
          </cell>
          <cell r="AF3" t="str">
            <v/>
          </cell>
          <cell r="AG3">
            <v>1</v>
          </cell>
          <cell r="AH3">
            <v>39352</v>
          </cell>
          <cell r="AI3">
            <v>39358</v>
          </cell>
        </row>
        <row r="4">
          <cell r="A4" t="str">
            <v>200700622</v>
          </cell>
          <cell r="B4" t="str">
            <v>Electric Distribution</v>
          </cell>
          <cell r="C4" t="str">
            <v>MV</v>
          </cell>
          <cell r="D4" t="str">
            <v>MV</v>
          </cell>
          <cell r="E4" t="str">
            <v/>
          </cell>
          <cell r="F4" t="str">
            <v>DUDA EDWARD</v>
          </cell>
          <cell r="G4" t="str">
            <v>1710</v>
          </cell>
          <cell r="H4" t="str">
            <v>Secaucus Hdqtrs</v>
          </cell>
          <cell r="I4" t="str">
            <v>00015173</v>
          </cell>
          <cell r="J4" t="str">
            <v>09:00:00</v>
          </cell>
          <cell r="K4" t="str">
            <v>18</v>
          </cell>
          <cell r="L4" t="str">
            <v/>
          </cell>
          <cell r="M4" t="str">
            <v/>
          </cell>
          <cell r="N4" t="str">
            <v/>
          </cell>
          <cell r="O4" t="str">
            <v>inattention while driving</v>
          </cell>
          <cell r="P4" t="str">
            <v>00013593</v>
          </cell>
          <cell r="Q4" t="str">
            <v>PAUL G RAUCH</v>
          </cell>
          <cell r="R4" t="str">
            <v>00013593</v>
          </cell>
          <cell r="S4" t="str">
            <v/>
          </cell>
          <cell r="T4" t="str">
            <v>PAUL G RAUCH</v>
          </cell>
          <cell r="U4" t="str">
            <v>TDH0S</v>
          </cell>
          <cell r="V4" t="str">
            <v>Secaucus Hdqtrs</v>
          </cell>
          <cell r="W4" t="str">
            <v>0004</v>
          </cell>
          <cell r="X4" t="str">
            <v/>
          </cell>
          <cell r="Y4" t="str">
            <v/>
          </cell>
          <cell r="Z4" t="str">
            <v/>
          </cell>
          <cell r="AA4" t="str">
            <v/>
          </cell>
          <cell r="AB4" t="str">
            <v>Driving Error by Reported Employee</v>
          </cell>
          <cell r="AC4" t="str">
            <v>Inattention</v>
          </cell>
          <cell r="AD4" t="str">
            <v>Light</v>
          </cell>
          <cell r="AE4" t="str">
            <v/>
          </cell>
          <cell r="AF4" t="str">
            <v>while waiting at a light,employee's foot slipped from brake and struck a</v>
          </cell>
          <cell r="AG4">
            <v>1</v>
          </cell>
          <cell r="AH4">
            <v>39331</v>
          </cell>
          <cell r="AI4">
            <v>39342</v>
          </cell>
        </row>
        <row r="5">
          <cell r="A5" t="str">
            <v>200700635</v>
          </cell>
          <cell r="B5" t="str">
            <v>Electric Distribution</v>
          </cell>
          <cell r="C5" t="str">
            <v>MV</v>
          </cell>
          <cell r="D5" t="str">
            <v>MV</v>
          </cell>
          <cell r="E5" t="str">
            <v/>
          </cell>
          <cell r="F5" t="str">
            <v>RYAN JAMES J</v>
          </cell>
          <cell r="G5" t="str">
            <v>1710</v>
          </cell>
          <cell r="H5" t="str">
            <v>Secaucus Hdqtrs</v>
          </cell>
          <cell r="I5" t="str">
            <v>00017455</v>
          </cell>
          <cell r="J5" t="str">
            <v>09:00:00</v>
          </cell>
          <cell r="K5" t="str">
            <v>17</v>
          </cell>
          <cell r="L5" t="str">
            <v/>
          </cell>
          <cell r="M5" t="str">
            <v/>
          </cell>
          <cell r="N5" t="str">
            <v/>
          </cell>
          <cell r="O5" t="str">
            <v>Driving Error By Other Than Reported Emp Injured</v>
          </cell>
          <cell r="P5" t="str">
            <v>00006769</v>
          </cell>
          <cell r="Q5" t="str">
            <v>JOHN J ADAMSKI</v>
          </cell>
          <cell r="R5" t="str">
            <v>00006769</v>
          </cell>
          <cell r="S5" t="str">
            <v/>
          </cell>
          <cell r="T5" t="str">
            <v>JOHN J ADAMSKI</v>
          </cell>
          <cell r="U5" t="str">
            <v>TDH0S</v>
          </cell>
          <cell r="V5" t="str">
            <v>Secaucus Hdqtrs</v>
          </cell>
          <cell r="W5" t="str">
            <v>0004</v>
          </cell>
          <cell r="X5" t="str">
            <v/>
          </cell>
          <cell r="Y5" t="str">
            <v/>
          </cell>
          <cell r="Z5" t="str">
            <v/>
          </cell>
          <cell r="AA5" t="str">
            <v/>
          </cell>
          <cell r="AB5" t="str">
            <v>None</v>
          </cell>
          <cell r="AC5" t="str">
            <v/>
          </cell>
          <cell r="AD5" t="str">
            <v>Light</v>
          </cell>
          <cell r="AE5" t="str">
            <v/>
          </cell>
          <cell r="AF5" t="str">
            <v>While setting up work at the intersections of Washington and 2nd avenue,</v>
          </cell>
          <cell r="AG5">
            <v>1</v>
          </cell>
          <cell r="AH5">
            <v>39339</v>
          </cell>
          <cell r="AI5">
            <v>39346</v>
          </cell>
        </row>
        <row r="6">
          <cell r="A6" t="str">
            <v>200700638</v>
          </cell>
          <cell r="B6" t="str">
            <v>Electric Distribution</v>
          </cell>
          <cell r="C6" t="str">
            <v>MV</v>
          </cell>
          <cell r="D6" t="str">
            <v>MV</v>
          </cell>
          <cell r="E6" t="str">
            <v>RG</v>
          </cell>
          <cell r="F6" t="str">
            <v>ARMSTRONG PRINCE M</v>
          </cell>
          <cell r="G6" t="str">
            <v>1690</v>
          </cell>
          <cell r="H6" t="str">
            <v>Clifton Hdqtrs</v>
          </cell>
          <cell r="I6" t="str">
            <v>00111639</v>
          </cell>
          <cell r="J6" t="str">
            <v>13:55:00</v>
          </cell>
          <cell r="K6" t="str">
            <v>02</v>
          </cell>
          <cell r="L6" t="str">
            <v>Motor Vehicle Accident (Any Type)</v>
          </cell>
          <cell r="M6" t="str">
            <v/>
          </cell>
          <cell r="N6" t="str">
            <v/>
          </cell>
          <cell r="O6" t="str">
            <v>Driving Error By Other Than Reported Emp Injured</v>
          </cell>
          <cell r="P6" t="str">
            <v>00021545</v>
          </cell>
          <cell r="Q6" t="str">
            <v>JOHN M STRINGER</v>
          </cell>
          <cell r="R6" t="str">
            <v>00021545</v>
          </cell>
          <cell r="S6" t="str">
            <v/>
          </cell>
          <cell r="T6" t="str">
            <v>JOHN M STRINGER</v>
          </cell>
          <cell r="U6" t="str">
            <v>CMMWM</v>
          </cell>
          <cell r="V6" t="str">
            <v>Clifton Hdqtrs</v>
          </cell>
          <cell r="W6" t="str">
            <v>0004</v>
          </cell>
          <cell r="X6" t="str">
            <v/>
          </cell>
          <cell r="Y6" t="str">
            <v/>
          </cell>
          <cell r="Z6" t="str">
            <v/>
          </cell>
          <cell r="AA6" t="str">
            <v/>
          </cell>
          <cell r="AB6" t="str">
            <v>None</v>
          </cell>
          <cell r="AC6" t="str">
            <v>Other driver at fault</v>
          </cell>
          <cell r="AD6" t="str">
            <v>Medium</v>
          </cell>
          <cell r="AE6" t="str">
            <v/>
          </cell>
          <cell r="AF6" t="str">
            <v>While Going North on Memorial Drive, driving in the right lane, passing</v>
          </cell>
          <cell r="AG6">
            <v>1</v>
          </cell>
          <cell r="AH6">
            <v>39337</v>
          </cell>
          <cell r="AI6">
            <v>39350</v>
          </cell>
        </row>
        <row r="7">
          <cell r="A7" t="str">
            <v>200700643</v>
          </cell>
          <cell r="B7" t="str">
            <v>Electric Distribution</v>
          </cell>
          <cell r="C7" t="str">
            <v>MV</v>
          </cell>
          <cell r="D7" t="str">
            <v>MV</v>
          </cell>
          <cell r="E7" t="str">
            <v/>
          </cell>
          <cell r="F7" t="str">
            <v>DOLAN JAMES P</v>
          </cell>
          <cell r="G7" t="str">
            <v>1710</v>
          </cell>
          <cell r="H7" t="str">
            <v>Secaucus Hdqtrs</v>
          </cell>
          <cell r="I7" t="str">
            <v>00110824</v>
          </cell>
          <cell r="J7" t="str">
            <v>05:45:00</v>
          </cell>
          <cell r="K7" t="str">
            <v>02</v>
          </cell>
          <cell r="L7" t="str">
            <v/>
          </cell>
          <cell r="M7" t="str">
            <v/>
          </cell>
          <cell r="N7" t="str">
            <v/>
          </cell>
          <cell r="O7" t="str">
            <v>Driving Error By Other Than Reported Emp Injured</v>
          </cell>
          <cell r="P7" t="str">
            <v>00013382</v>
          </cell>
          <cell r="Q7" t="str">
            <v>TIMOTHY M AMBACHER</v>
          </cell>
          <cell r="R7" t="str">
            <v>00013382</v>
          </cell>
          <cell r="S7" t="str">
            <v/>
          </cell>
          <cell r="T7" t="str">
            <v>TIMOTHY M AMBACHER</v>
          </cell>
          <cell r="U7" t="str">
            <v>TDD1M</v>
          </cell>
          <cell r="V7" t="str">
            <v>Secaucus Hdqtrs</v>
          </cell>
          <cell r="W7" t="str">
            <v>0004</v>
          </cell>
          <cell r="X7" t="str">
            <v/>
          </cell>
          <cell r="Y7" t="str">
            <v/>
          </cell>
          <cell r="Z7" t="str">
            <v/>
          </cell>
          <cell r="AA7" t="str">
            <v/>
          </cell>
          <cell r="AB7" t="str">
            <v>Improper passing</v>
          </cell>
          <cell r="AC7" t="str">
            <v>Cutting in or Sudden turning out</v>
          </cell>
          <cell r="AD7" t="str">
            <v>Medium</v>
          </cell>
          <cell r="AE7" t="str">
            <v/>
          </cell>
          <cell r="AF7" t="str">
            <v>Employee was stopped at red light.  As he proceeded forward on green lig</v>
          </cell>
          <cell r="AG7">
            <v>1</v>
          </cell>
          <cell r="AH7">
            <v>39292</v>
          </cell>
          <cell r="AI7">
            <v>39352</v>
          </cell>
        </row>
        <row r="8">
          <cell r="A8" t="str">
            <v>200700644</v>
          </cell>
          <cell r="B8" t="str">
            <v>Electric Distribution</v>
          </cell>
          <cell r="C8" t="str">
            <v>MV</v>
          </cell>
          <cell r="D8" t="str">
            <v>MV</v>
          </cell>
          <cell r="E8" t="str">
            <v/>
          </cell>
          <cell r="F8" t="str">
            <v>SCHNEIDER MARK S</v>
          </cell>
          <cell r="G8" t="str">
            <v>1710</v>
          </cell>
          <cell r="H8" t="str">
            <v>Secaucus Hdqtrs</v>
          </cell>
          <cell r="I8" t="str">
            <v>00012078</v>
          </cell>
          <cell r="J8" t="str">
            <v>09:15:00</v>
          </cell>
          <cell r="K8" t="str">
            <v>22</v>
          </cell>
          <cell r="L8" t="str">
            <v/>
          </cell>
          <cell r="M8" t="str">
            <v/>
          </cell>
          <cell r="N8" t="str">
            <v/>
          </cell>
          <cell r="O8" t="str">
            <v>None</v>
          </cell>
          <cell r="P8" t="str">
            <v>00012641</v>
          </cell>
          <cell r="Q8" t="str">
            <v>EDUARDO M PEREIRA</v>
          </cell>
          <cell r="R8" t="str">
            <v>00012641</v>
          </cell>
          <cell r="S8" t="str">
            <v/>
          </cell>
          <cell r="T8" t="str">
            <v>EDUARDO M PEREIRA</v>
          </cell>
          <cell r="U8" t="str">
            <v>TDD1M</v>
          </cell>
          <cell r="V8" t="str">
            <v>Secaucus Hdqtrs</v>
          </cell>
          <cell r="W8" t="str">
            <v>0004</v>
          </cell>
          <cell r="X8" t="str">
            <v/>
          </cell>
          <cell r="Y8" t="str">
            <v/>
          </cell>
          <cell r="Z8" t="str">
            <v/>
          </cell>
          <cell r="AA8" t="str">
            <v/>
          </cell>
          <cell r="AB8" t="str">
            <v>Driving Error by Reported Employee</v>
          </cell>
          <cell r="AC8" t="str">
            <v>Inattention</v>
          </cell>
          <cell r="AD8" t="str">
            <v>Medium</v>
          </cell>
          <cell r="AE8" t="str">
            <v/>
          </cell>
          <cell r="AF8" t="str">
            <v>Employee was stopped in traffic waiting for the light to change.  While</v>
          </cell>
          <cell r="AG8">
            <v>1</v>
          </cell>
          <cell r="AH8">
            <v>39330</v>
          </cell>
          <cell r="AI8">
            <v>39352</v>
          </cell>
        </row>
        <row r="9">
          <cell r="A9" t="str">
            <v>200700650</v>
          </cell>
          <cell r="B9" t="str">
            <v>Electric Distribution</v>
          </cell>
          <cell r="C9" t="str">
            <v>MV</v>
          </cell>
          <cell r="D9" t="str">
            <v>MV</v>
          </cell>
          <cell r="E9" t="str">
            <v/>
          </cell>
          <cell r="F9" t="str">
            <v>ROSSI RICHARD F</v>
          </cell>
          <cell r="G9" t="str">
            <v>1650</v>
          </cell>
          <cell r="H9" t="str">
            <v>Moorestown Sub</v>
          </cell>
          <cell r="I9" t="str">
            <v>00015072</v>
          </cell>
          <cell r="J9" t="str">
            <v>10:45:00</v>
          </cell>
          <cell r="K9" t="str">
            <v>18</v>
          </cell>
          <cell r="L9" t="str">
            <v/>
          </cell>
          <cell r="M9" t="str">
            <v/>
          </cell>
          <cell r="N9" t="str">
            <v/>
          </cell>
          <cell r="O9" t="str">
            <v>None</v>
          </cell>
          <cell r="P9" t="str">
            <v>00007850</v>
          </cell>
          <cell r="Q9" t="str">
            <v>RICHARD A HOUSTON</v>
          </cell>
          <cell r="R9" t="str">
            <v>00007850</v>
          </cell>
          <cell r="S9" t="str">
            <v/>
          </cell>
          <cell r="T9" t="str">
            <v>RICHARD A HOUSTON</v>
          </cell>
          <cell r="U9" t="str">
            <v>CMTMS</v>
          </cell>
          <cell r="V9" t="str">
            <v>Moorestown Sub</v>
          </cell>
          <cell r="W9" t="str">
            <v>0003</v>
          </cell>
          <cell r="X9" t="str">
            <v/>
          </cell>
          <cell r="Y9" t="str">
            <v/>
          </cell>
          <cell r="Z9" t="str">
            <v/>
          </cell>
          <cell r="AA9" t="str">
            <v/>
          </cell>
          <cell r="AB9" t="str">
            <v>Driving Error by Reported Employee</v>
          </cell>
          <cell r="AC9" t="str">
            <v/>
          </cell>
          <cell r="AD9" t="str">
            <v/>
          </cell>
          <cell r="AE9" t="str">
            <v/>
          </cell>
          <cell r="AF9" t="str">
            <v/>
          </cell>
          <cell r="AG9">
            <v>1</v>
          </cell>
          <cell r="AH9">
            <v>39354</v>
          </cell>
          <cell r="AI9">
            <v>39356</v>
          </cell>
        </row>
        <row r="10">
          <cell r="A10" t="str">
            <v>200700660</v>
          </cell>
          <cell r="B10" t="str">
            <v>Electric Distribution</v>
          </cell>
          <cell r="C10" t="str">
            <v>MV</v>
          </cell>
          <cell r="D10" t="str">
            <v>MV</v>
          </cell>
          <cell r="E10" t="str">
            <v/>
          </cell>
          <cell r="F10" t="str">
            <v>SCHNUCK HOWARD J</v>
          </cell>
          <cell r="G10" t="str">
            <v>1670</v>
          </cell>
          <cell r="H10" t="str">
            <v>Elizabeth Sub</v>
          </cell>
          <cell r="I10" t="str">
            <v>00089488</v>
          </cell>
          <cell r="J10" t="str">
            <v>10:45:00</v>
          </cell>
          <cell r="K10" t="str">
            <v>40</v>
          </cell>
          <cell r="L10" t="str">
            <v/>
          </cell>
          <cell r="M10" t="str">
            <v/>
          </cell>
          <cell r="N10" t="str">
            <v/>
          </cell>
          <cell r="O10" t="str">
            <v>None</v>
          </cell>
          <cell r="P10" t="str">
            <v>00006571</v>
          </cell>
          <cell r="Q10" t="str">
            <v>MICHAEL E EMIHL</v>
          </cell>
          <cell r="R10" t="str">
            <v>00006571</v>
          </cell>
          <cell r="S10" t="str">
            <v/>
          </cell>
          <cell r="T10" t="str">
            <v>MICHAEL E EMIHL</v>
          </cell>
          <cell r="U10" t="str">
            <v>TDK0C</v>
          </cell>
          <cell r="V10" t="str">
            <v>Elizabeth Sub</v>
          </cell>
          <cell r="W10" t="str">
            <v>0003</v>
          </cell>
          <cell r="X10" t="str">
            <v/>
          </cell>
          <cell r="Y10" t="str">
            <v/>
          </cell>
          <cell r="Z10" t="str">
            <v/>
          </cell>
          <cell r="AA10" t="str">
            <v/>
          </cell>
          <cell r="AB10" t="str">
            <v>Drviving error by other driver</v>
          </cell>
          <cell r="AC10" t="str">
            <v>Inattention</v>
          </cell>
          <cell r="AD10" t="str">
            <v>Stop &amp; Go</v>
          </cell>
          <cell r="AE10" t="str">
            <v/>
          </cell>
          <cell r="AF10" t="str">
            <v>At approximately 10:45 AM a chief lineman was driving on Morris Ave in</v>
          </cell>
          <cell r="AG10">
            <v>1</v>
          </cell>
          <cell r="AH10">
            <v>39343</v>
          </cell>
          <cell r="AI10">
            <v>39358</v>
          </cell>
        </row>
        <row r="11">
          <cell r="A11" t="str">
            <v>200700662</v>
          </cell>
          <cell r="B11" t="str">
            <v>Electric Distribution</v>
          </cell>
          <cell r="C11" t="str">
            <v>MV</v>
          </cell>
          <cell r="D11" t="str">
            <v>MV</v>
          </cell>
          <cell r="E11" t="str">
            <v/>
          </cell>
          <cell r="F11" t="str">
            <v>VERA JUAN</v>
          </cell>
          <cell r="G11" t="str">
            <v>1710</v>
          </cell>
          <cell r="H11" t="str">
            <v>Hackensack Sub</v>
          </cell>
          <cell r="I11" t="str">
            <v>00018660</v>
          </cell>
          <cell r="J11" t="str">
            <v>08:20:00</v>
          </cell>
          <cell r="K11" t="str">
            <v>15</v>
          </cell>
          <cell r="L11" t="str">
            <v/>
          </cell>
          <cell r="M11" t="str">
            <v/>
          </cell>
          <cell r="N11" t="str">
            <v/>
          </cell>
          <cell r="O11" t="str">
            <v>inattention of driver</v>
          </cell>
          <cell r="P11" t="str">
            <v>00019004</v>
          </cell>
          <cell r="Q11" t="str">
            <v>MICHAEL F PERCARPIO</v>
          </cell>
          <cell r="R11" t="str">
            <v>00019004</v>
          </cell>
          <cell r="S11" t="str">
            <v>TDH0S</v>
          </cell>
          <cell r="T11" t="str">
            <v>MICHAEL F PERCARPIO</v>
          </cell>
          <cell r="U11" t="str">
            <v>TDH0S</v>
          </cell>
          <cell r="V11" t="str">
            <v>Hackensack Sub</v>
          </cell>
          <cell r="W11" t="str">
            <v>0004</v>
          </cell>
          <cell r="X11" t="str">
            <v/>
          </cell>
          <cell r="Y11" t="str">
            <v/>
          </cell>
          <cell r="Z11" t="str">
            <v/>
          </cell>
          <cell r="AA11" t="str">
            <v/>
          </cell>
          <cell r="AB11" t="str">
            <v>Driving Error by Reported Employee</v>
          </cell>
          <cell r="AC11" t="str">
            <v/>
          </cell>
          <cell r="AD11" t="str">
            <v/>
          </cell>
          <cell r="AE11" t="str">
            <v/>
          </cell>
          <cell r="AF11" t="str">
            <v/>
          </cell>
          <cell r="AG11">
            <v>1</v>
          </cell>
          <cell r="AH11">
            <v>39356</v>
          </cell>
          <cell r="AI11">
            <v>39359</v>
          </cell>
        </row>
        <row r="12">
          <cell r="A12" t="str">
            <v>200700583</v>
          </cell>
          <cell r="B12" t="str">
            <v>Electric Distribution</v>
          </cell>
          <cell r="C12" t="str">
            <v>NM</v>
          </cell>
          <cell r="D12" t="str">
            <v/>
          </cell>
          <cell r="E12" t="str">
            <v/>
          </cell>
          <cell r="F12" t="str">
            <v>PERRY EVERITTE J</v>
          </cell>
          <cell r="G12" t="str">
            <v>1650</v>
          </cell>
          <cell r="H12" t="str">
            <v>Moorestown Sub</v>
          </cell>
          <cell r="I12" t="str">
            <v>00010221</v>
          </cell>
          <cell r="J12" t="str">
            <v>11:00:00</v>
          </cell>
          <cell r="K12" t="str">
            <v>24</v>
          </cell>
          <cell r="L12" t="str">
            <v>Dig In - Gas Line</v>
          </cell>
          <cell r="M12" t="str">
            <v/>
          </cell>
          <cell r="N12" t="str">
            <v/>
          </cell>
          <cell r="O12" t="str">
            <v>None</v>
          </cell>
          <cell r="P12" t="str">
            <v>00001840</v>
          </cell>
          <cell r="Q12" t="str">
            <v>JOSEPH KOVACS JR</v>
          </cell>
          <cell r="R12" t="str">
            <v>00001840</v>
          </cell>
          <cell r="S12" t="str">
            <v/>
          </cell>
          <cell r="T12" t="str">
            <v>JOSEPH KOVACS JR</v>
          </cell>
          <cell r="U12" t="str">
            <v>CMTMS</v>
          </cell>
          <cell r="V12" t="str">
            <v>Moorestown Sub</v>
          </cell>
          <cell r="W12" t="str">
            <v>0014</v>
          </cell>
          <cell r="X12" t="str">
            <v/>
          </cell>
          <cell r="Y12" t="str">
            <v/>
          </cell>
          <cell r="Z12" t="str">
            <v/>
          </cell>
          <cell r="AA12" t="str">
            <v/>
          </cell>
          <cell r="AB12" t="str">
            <v>Instructions/Rules - Failure to Follow</v>
          </cell>
          <cell r="AC12" t="str">
            <v/>
          </cell>
          <cell r="AD12" t="str">
            <v/>
          </cell>
          <cell r="AE12" t="str">
            <v>An associate was installing a “screw in” style streetlight base. As the</v>
          </cell>
          <cell r="AF12" t="str">
            <v/>
          </cell>
          <cell r="AG12">
            <v>1</v>
          </cell>
          <cell r="AH12">
            <v>39325</v>
          </cell>
          <cell r="AI12">
            <v>39329</v>
          </cell>
        </row>
        <row r="13">
          <cell r="A13" t="str">
            <v>200700652</v>
          </cell>
          <cell r="B13" t="str">
            <v>Electric Distribution</v>
          </cell>
          <cell r="C13" t="str">
            <v>NM</v>
          </cell>
          <cell r="D13" t="str">
            <v/>
          </cell>
          <cell r="E13" t="str">
            <v/>
          </cell>
          <cell r="F13" t="str">
            <v>WILLIAMS MICHAEL</v>
          </cell>
          <cell r="G13" t="str">
            <v>1650</v>
          </cell>
          <cell r="H13" t="str">
            <v>Moorestown Sub</v>
          </cell>
          <cell r="I13" t="str">
            <v>00005952</v>
          </cell>
          <cell r="J13" t="str">
            <v>10:00:00</v>
          </cell>
          <cell r="K13" t="str">
            <v>28</v>
          </cell>
          <cell r="L13" t="str">
            <v>Transformer test failed</v>
          </cell>
          <cell r="M13" t="str">
            <v/>
          </cell>
          <cell r="N13" t="str">
            <v/>
          </cell>
          <cell r="O13" t="str">
            <v>None</v>
          </cell>
          <cell r="P13" t="str">
            <v>00006454</v>
          </cell>
          <cell r="Q13" t="str">
            <v>JOSEPH B GAINES</v>
          </cell>
          <cell r="R13" t="str">
            <v>00006454</v>
          </cell>
          <cell r="S13" t="str">
            <v/>
          </cell>
          <cell r="T13" t="str">
            <v>JOSEPH B GAINES</v>
          </cell>
          <cell r="U13" t="str">
            <v>CMTMS</v>
          </cell>
          <cell r="V13" t="str">
            <v>Moorestown Sub</v>
          </cell>
          <cell r="W13" t="str">
            <v>0007</v>
          </cell>
          <cell r="X13" t="str">
            <v/>
          </cell>
          <cell r="Y13" t="str">
            <v/>
          </cell>
          <cell r="Z13" t="str">
            <v/>
          </cell>
          <cell r="AA13" t="str">
            <v/>
          </cell>
          <cell r="AB13" t="str">
            <v>None</v>
          </cell>
          <cell r="AC13" t="str">
            <v/>
          </cell>
          <cell r="AD13" t="str">
            <v/>
          </cell>
          <cell r="AE13" t="str">
            <v>PSEG INTERNAL USE ONLY_x000D_
INCIDENT ALERT SYSTEM_x000D_
ID# 200700_x000D_
_x000D_
_x000D_
Type:   N</v>
          </cell>
          <cell r="AF13" t="str">
            <v/>
          </cell>
          <cell r="AG13">
            <v>1</v>
          </cell>
          <cell r="AH13">
            <v>39337</v>
          </cell>
          <cell r="AI13">
            <v>39356</v>
          </cell>
        </row>
        <row r="14">
          <cell r="A14" t="str">
            <v>200700653</v>
          </cell>
          <cell r="B14" t="str">
            <v>Electric Distribution</v>
          </cell>
          <cell r="C14" t="str">
            <v>NM</v>
          </cell>
          <cell r="D14" t="str">
            <v/>
          </cell>
          <cell r="E14" t="str">
            <v/>
          </cell>
          <cell r="F14" t="str">
            <v>NEWMAN BARRY M</v>
          </cell>
          <cell r="G14" t="str">
            <v>1650</v>
          </cell>
          <cell r="H14" t="str">
            <v>Bellmawr Sub</v>
          </cell>
          <cell r="I14" t="str">
            <v>00017464</v>
          </cell>
          <cell r="J14" t="str">
            <v>11:00:00</v>
          </cell>
          <cell r="K14" t="str">
            <v>17</v>
          </cell>
          <cell r="L14" t="str">
            <v>Dig In 4kv</v>
          </cell>
          <cell r="M14" t="str">
            <v/>
          </cell>
          <cell r="N14" t="str">
            <v/>
          </cell>
          <cell r="O14" t="str">
            <v>None</v>
          </cell>
          <cell r="P14" t="str">
            <v>00005310</v>
          </cell>
          <cell r="Q14" t="str">
            <v>LAWRENCE M GRESS</v>
          </cell>
          <cell r="R14" t="str">
            <v>00005310</v>
          </cell>
          <cell r="S14" t="str">
            <v/>
          </cell>
          <cell r="T14" t="str">
            <v>LAWRENCE M GRESS</v>
          </cell>
          <cell r="U14" t="str">
            <v>CMTMS</v>
          </cell>
          <cell r="V14" t="str">
            <v>Bellmawr Sub</v>
          </cell>
          <cell r="W14" t="str">
            <v>0002</v>
          </cell>
          <cell r="X14" t="str">
            <v/>
          </cell>
          <cell r="Y14" t="str">
            <v/>
          </cell>
          <cell r="Z14" t="str">
            <v/>
          </cell>
          <cell r="AA14" t="str">
            <v/>
          </cell>
          <cell r="AB14" t="str">
            <v>None</v>
          </cell>
          <cell r="AC14" t="str">
            <v/>
          </cell>
          <cell r="AD14" t="str">
            <v/>
          </cell>
          <cell r="AE14" t="str">
            <v>PSEG INTERNAL USE ONLY_x000D_
INCIDENT ALERT SYSTEM_x000D_
ID# 200700653_x000D_
_x000D_
_x000D_
Type:</v>
          </cell>
          <cell r="AF14" t="str">
            <v/>
          </cell>
          <cell r="AG14">
            <v>1</v>
          </cell>
          <cell r="AH14">
            <v>39350</v>
          </cell>
          <cell r="AI14">
            <v>39356</v>
          </cell>
        </row>
        <row r="15">
          <cell r="A15" t="str">
            <v>200700623</v>
          </cell>
          <cell r="B15" t="str">
            <v>Electric Distribution</v>
          </cell>
          <cell r="C15" t="str">
            <v>OR</v>
          </cell>
          <cell r="D15" t="str">
            <v/>
          </cell>
          <cell r="E15" t="str">
            <v>RT</v>
          </cell>
          <cell r="F15" t="str">
            <v>ZAKRZEWSKI ANTHONY L</v>
          </cell>
          <cell r="G15" t="str">
            <v>1710</v>
          </cell>
          <cell r="H15" t="str">
            <v>Hackensack Sub</v>
          </cell>
          <cell r="I15" t="str">
            <v>00110111</v>
          </cell>
          <cell r="J15" t="str">
            <v>08:30:00</v>
          </cell>
          <cell r="K15" t="str">
            <v>03</v>
          </cell>
          <cell r="L15" t="str">
            <v>Overexertion - Physical (e.g. Improper Lifting or</v>
          </cell>
          <cell r="M15" t="str">
            <v>Strain and/or Sprain</v>
          </cell>
          <cell r="N15" t="str">
            <v>multiple-back,neck and shoulder</v>
          </cell>
          <cell r="O15" t="str">
            <v>improper lifting</v>
          </cell>
          <cell r="P15" t="str">
            <v>00005110</v>
          </cell>
          <cell r="Q15" t="str">
            <v>MICHAEL L HAMMETT</v>
          </cell>
          <cell r="R15" t="str">
            <v>00005110</v>
          </cell>
          <cell r="S15" t="str">
            <v/>
          </cell>
          <cell r="T15" t="str">
            <v>MICHAEL L HAMMETT</v>
          </cell>
          <cell r="U15" t="str">
            <v>TDH0S</v>
          </cell>
          <cell r="V15" t="str">
            <v>Hackensack Sub</v>
          </cell>
          <cell r="W15" t="str">
            <v>0006</v>
          </cell>
          <cell r="X15" t="str">
            <v>heat treatment with a pain killer</v>
          </cell>
          <cell r="Y15" t="str">
            <v/>
          </cell>
          <cell r="Z15" t="str">
            <v>X</v>
          </cell>
          <cell r="AA15" t="str">
            <v/>
          </cell>
          <cell r="AB15" t="str">
            <v>Improper Body Movement Such as Twisting or Bending</v>
          </cell>
          <cell r="AC15" t="str">
            <v/>
          </cell>
          <cell r="AD15" t="str">
            <v/>
          </cell>
          <cell r="AE15" t="str">
            <v>Employee was clearing off the back of a line truck at the subheadquarter</v>
          </cell>
          <cell r="AF15" t="str">
            <v/>
          </cell>
          <cell r="AG15">
            <v>1</v>
          </cell>
          <cell r="AH15">
            <v>39336</v>
          </cell>
          <cell r="AI15">
            <v>39342</v>
          </cell>
        </row>
        <row r="16">
          <cell r="A16" t="str">
            <v>200700636</v>
          </cell>
          <cell r="B16" t="str">
            <v>Electric Distribution</v>
          </cell>
          <cell r="C16" t="str">
            <v>OR</v>
          </cell>
          <cell r="D16" t="str">
            <v/>
          </cell>
          <cell r="E16" t="str">
            <v>RG</v>
          </cell>
          <cell r="F16" t="str">
            <v>LANG KENNETH F</v>
          </cell>
          <cell r="G16" t="str">
            <v>1710</v>
          </cell>
          <cell r="H16" t="str">
            <v>Secaucus Hdqtrs</v>
          </cell>
          <cell r="I16" t="str">
            <v>00114334</v>
          </cell>
          <cell r="J16" t="str">
            <v>10:30:00</v>
          </cell>
          <cell r="K16" t="str">
            <v>00</v>
          </cell>
          <cell r="L16" t="str">
            <v>Struck by Tool or Part of Tool/Equipment</v>
          </cell>
          <cell r="M16" t="str">
            <v>Laceration / Cut</v>
          </cell>
          <cell r="N16" t="str">
            <v>Ear</v>
          </cell>
          <cell r="O16" t="str">
            <v>None</v>
          </cell>
          <cell r="P16" t="str">
            <v>00007454</v>
          </cell>
          <cell r="Q16" t="str">
            <v>ANDREW MONOCKY</v>
          </cell>
          <cell r="R16" t="str">
            <v>00007454</v>
          </cell>
          <cell r="S16" t="str">
            <v/>
          </cell>
          <cell r="T16" t="str">
            <v>ANDREW MONOCKY</v>
          </cell>
          <cell r="U16" t="str">
            <v>TDLKW</v>
          </cell>
          <cell r="V16" t="str">
            <v>Secaucus Hdqtrs</v>
          </cell>
          <cell r="W16" t="str">
            <v>0006</v>
          </cell>
          <cell r="X16" t="str">
            <v>Ear laceration no sutures required</v>
          </cell>
          <cell r="Y16" t="str">
            <v/>
          </cell>
          <cell r="Z16" t="str">
            <v>X</v>
          </cell>
          <cell r="AA16" t="str">
            <v/>
          </cell>
          <cell r="AB16" t="str">
            <v/>
          </cell>
          <cell r="AC16" t="str">
            <v/>
          </cell>
          <cell r="AD16" t="str">
            <v/>
          </cell>
          <cell r="AE16" t="str">
            <v>Associate was practicing pole top rescue at the Edison Training Center u</v>
          </cell>
          <cell r="AF16" t="str">
            <v/>
          </cell>
          <cell r="AG16">
            <v>1</v>
          </cell>
          <cell r="AH16">
            <v>39346</v>
          </cell>
          <cell r="AI16">
            <v>39349</v>
          </cell>
        </row>
        <row r="17">
          <cell r="A17" t="str">
            <v>200700657</v>
          </cell>
          <cell r="B17" t="str">
            <v>Electric Distribution</v>
          </cell>
          <cell r="C17" t="str">
            <v>OR</v>
          </cell>
          <cell r="D17" t="str">
            <v/>
          </cell>
          <cell r="E17" t="str">
            <v>RG</v>
          </cell>
          <cell r="F17" t="str">
            <v>DOATCH WILLIAM</v>
          </cell>
          <cell r="G17" t="str">
            <v>1650</v>
          </cell>
          <cell r="H17" t="str">
            <v>Lawrenceville</v>
          </cell>
          <cell r="I17" t="str">
            <v>00004106</v>
          </cell>
          <cell r="J17" t="str">
            <v>10:00:00</v>
          </cell>
          <cell r="K17" t="str">
            <v>30</v>
          </cell>
          <cell r="L17" t="str">
            <v>Struck by Tool or Part of Tool/Equipment</v>
          </cell>
          <cell r="M17" t="str">
            <v>Laceration / Cut</v>
          </cell>
          <cell r="N17" t="str">
            <v>Hand</v>
          </cell>
          <cell r="O17" t="str">
            <v>None</v>
          </cell>
          <cell r="P17" t="str">
            <v>00005309</v>
          </cell>
          <cell r="Q17" t="str">
            <v>DAVID E EVANS</v>
          </cell>
          <cell r="R17" t="str">
            <v>00005309</v>
          </cell>
          <cell r="S17" t="str">
            <v>CMTMS</v>
          </cell>
          <cell r="T17" t="str">
            <v>DAVID E EVANS</v>
          </cell>
          <cell r="U17" t="str">
            <v>CMTMS</v>
          </cell>
          <cell r="V17" t="str">
            <v>Lawrenceville</v>
          </cell>
          <cell r="W17" t="str">
            <v>0007</v>
          </cell>
          <cell r="X17" t="str">
            <v>6 stitches to close f/u visit friday</v>
          </cell>
          <cell r="Y17" t="str">
            <v/>
          </cell>
          <cell r="Z17" t="str">
            <v>X</v>
          </cell>
          <cell r="AA17" t="str">
            <v/>
          </cell>
          <cell r="AB17" t="str">
            <v>None</v>
          </cell>
          <cell r="AC17" t="str">
            <v/>
          </cell>
          <cell r="AD17" t="str">
            <v/>
          </cell>
          <cell r="AE17" t="str">
            <v>I just spoke to Trenton Switch upgraded mechanical supervisor Ed Chase a</v>
          </cell>
          <cell r="AF17" t="str">
            <v/>
          </cell>
          <cell r="AG17">
            <v>1</v>
          </cell>
          <cell r="AH17">
            <v>39358</v>
          </cell>
          <cell r="AI17">
            <v>39358</v>
          </cell>
        </row>
        <row r="18">
          <cell r="A18" t="str">
            <v>200700582</v>
          </cell>
          <cell r="B18" t="str">
            <v>Electric Distribution</v>
          </cell>
          <cell r="C18" t="str">
            <v>RP</v>
          </cell>
          <cell r="D18" t="str">
            <v/>
          </cell>
          <cell r="E18" t="str">
            <v>RG</v>
          </cell>
          <cell r="F18" t="str">
            <v>COLEMAN LOUIS S</v>
          </cell>
          <cell r="G18" t="str">
            <v>1650</v>
          </cell>
          <cell r="H18" t="str">
            <v>Moorestown Sub</v>
          </cell>
          <cell r="I18" t="str">
            <v>00015741</v>
          </cell>
          <cell r="J18" t="str">
            <v>07:15:00</v>
          </cell>
          <cell r="K18" t="str">
            <v>18</v>
          </cell>
          <cell r="L18" t="str">
            <v>Cut By</v>
          </cell>
          <cell r="M18" t="str">
            <v>Laceration / Cut</v>
          </cell>
          <cell r="N18" t="str">
            <v>Finger</v>
          </cell>
          <cell r="O18" t="str">
            <v>None</v>
          </cell>
          <cell r="P18" t="str">
            <v>00006454</v>
          </cell>
          <cell r="Q18" t="str">
            <v>JOSEPH B GAINES</v>
          </cell>
          <cell r="R18" t="str">
            <v>00006454</v>
          </cell>
          <cell r="S18" t="str">
            <v>CMTMS</v>
          </cell>
          <cell r="T18" t="str">
            <v>JOSEPH B GAINES</v>
          </cell>
          <cell r="U18" t="str">
            <v>CMTMS</v>
          </cell>
          <cell r="V18" t="str">
            <v>Moorestown Sub</v>
          </cell>
          <cell r="W18" t="str">
            <v>0007</v>
          </cell>
          <cell r="X18" t="str">
            <v>An associate was cutting a piece of wood on a table saw when his finger</v>
          </cell>
          <cell r="Y18" t="str">
            <v/>
          </cell>
          <cell r="Z18" t="str">
            <v>X</v>
          </cell>
          <cell r="AA18" t="str">
            <v>Percocet</v>
          </cell>
          <cell r="AB18" t="str">
            <v>Tools - Improper Use</v>
          </cell>
          <cell r="AC18" t="str">
            <v/>
          </cell>
          <cell r="AD18" t="str">
            <v/>
          </cell>
          <cell r="AE18" t="str">
            <v>An associate was cutting a piece of wood on a table saw when his finger</v>
          </cell>
          <cell r="AF18" t="str">
            <v/>
          </cell>
          <cell r="AG18">
            <v>1</v>
          </cell>
          <cell r="AH18">
            <v>39323</v>
          </cell>
          <cell r="AI18">
            <v>39329</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s Delivery"/>
      <sheetName val="MainMenu"/>
      <sheetName val="Northern Div"/>
      <sheetName val="Central Div"/>
      <sheetName val="Southern Div"/>
      <sheetName val="GSOC M&amp;R"/>
      <sheetName val="DATA INPUT SHT"/>
    </sheetNames>
    <sheetDataSet>
      <sheetData sheetId="0" refreshError="1">
        <row r="8">
          <cell r="A8" t="str">
            <v>OSHA Days Away Rate (Severity)</v>
          </cell>
          <cell r="B8" t="str">
            <v>L</v>
          </cell>
          <cell r="C8">
            <v>20.54</v>
          </cell>
          <cell r="D8">
            <v>10.26</v>
          </cell>
          <cell r="E8" t="str">
            <v>ê</v>
          </cell>
          <cell r="F8">
            <v>14.69</v>
          </cell>
          <cell r="G8">
            <v>5.15</v>
          </cell>
          <cell r="H8">
            <v>7.96</v>
          </cell>
          <cell r="I8">
            <v>23.87</v>
          </cell>
          <cell r="J8">
            <v>0</v>
          </cell>
          <cell r="K8">
            <v>0</v>
          </cell>
          <cell r="M8" t="str">
            <v>OSHA Days Away Rate (Severity)</v>
          </cell>
          <cell r="N8" t="str">
            <v>L</v>
          </cell>
          <cell r="O8">
            <v>88.69</v>
          </cell>
          <cell r="P8">
            <v>10.26</v>
          </cell>
          <cell r="Q8" t="str">
            <v>+</v>
          </cell>
          <cell r="R8">
            <v>20.46</v>
          </cell>
          <cell r="S8">
            <v>12.54</v>
          </cell>
          <cell r="T8">
            <v>0</v>
          </cell>
          <cell r="U8">
            <v>0</v>
          </cell>
          <cell r="V8">
            <v>0</v>
          </cell>
          <cell r="W8">
            <v>0</v>
          </cell>
        </row>
        <row r="9">
          <cell r="A9" t="str">
            <v>Motor Vehicle Accident Rate</v>
          </cell>
          <cell r="B9" t="str">
            <v>L</v>
          </cell>
          <cell r="C9">
            <v>4.51</v>
          </cell>
          <cell r="D9">
            <v>3.87</v>
          </cell>
          <cell r="E9" t="str">
            <v>ê</v>
          </cell>
          <cell r="F9">
            <v>4.6399999999999997</v>
          </cell>
          <cell r="G9">
            <v>4.2</v>
          </cell>
          <cell r="H9">
            <v>6.05</v>
          </cell>
          <cell r="I9">
            <v>4.12</v>
          </cell>
          <cell r="J9">
            <v>7.54</v>
          </cell>
          <cell r="K9">
            <v>3.34</v>
          </cell>
          <cell r="M9" t="str">
            <v>Motor Vehicle Accident Rate</v>
          </cell>
          <cell r="N9" t="str">
            <v>L</v>
          </cell>
          <cell r="O9">
            <v>9.2899999999999991</v>
          </cell>
          <cell r="P9">
            <v>3.87</v>
          </cell>
          <cell r="Q9" t="str">
            <v>-</v>
          </cell>
          <cell r="R9">
            <v>6.22</v>
          </cell>
          <cell r="S9">
            <v>3.72</v>
          </cell>
          <cell r="T9">
            <v>15.13</v>
          </cell>
          <cell r="U9">
            <v>4.04</v>
          </cell>
          <cell r="V9">
            <v>0</v>
          </cell>
          <cell r="W9">
            <v>0</v>
          </cell>
        </row>
        <row r="10">
          <cell r="A10" t="str">
            <v>Staffing Levels - Permanent</v>
          </cell>
          <cell r="B10" t="str">
            <v>L</v>
          </cell>
          <cell r="C10">
            <v>2056</v>
          </cell>
          <cell r="D10">
            <v>2090</v>
          </cell>
          <cell r="E10" t="str">
            <v>é</v>
          </cell>
          <cell r="F10">
            <v>1973</v>
          </cell>
          <cell r="G10">
            <v>644</v>
          </cell>
          <cell r="H10">
            <v>481</v>
          </cell>
          <cell r="I10">
            <v>709</v>
          </cell>
          <cell r="J10">
            <v>66</v>
          </cell>
          <cell r="K10">
            <v>73</v>
          </cell>
          <cell r="M10" t="str">
            <v>Staffing Levels - Permanent</v>
          </cell>
          <cell r="N10" t="str">
            <v>L</v>
          </cell>
          <cell r="O10">
            <v>2056</v>
          </cell>
          <cell r="P10">
            <v>2090</v>
          </cell>
          <cell r="Q10" t="str">
            <v>+</v>
          </cell>
          <cell r="R10">
            <v>1973</v>
          </cell>
          <cell r="S10">
            <v>644</v>
          </cell>
          <cell r="T10">
            <v>481</v>
          </cell>
          <cell r="U10">
            <v>709</v>
          </cell>
          <cell r="V10">
            <v>66</v>
          </cell>
          <cell r="W10">
            <v>73</v>
          </cell>
        </row>
        <row r="11">
          <cell r="A11" t="str">
            <v>Availability - Illness</v>
          </cell>
          <cell r="B11" t="str">
            <v>H</v>
          </cell>
          <cell r="C11">
            <v>0.96799999999999997</v>
          </cell>
          <cell r="D11">
            <v>0.97299999999999998</v>
          </cell>
          <cell r="E11" t="str">
            <v>ê</v>
          </cell>
          <cell r="F11">
            <v>0.97099999999999997</v>
          </cell>
          <cell r="G11">
            <v>0.97099999999999997</v>
          </cell>
          <cell r="H11">
            <v>0.96499999999999997</v>
          </cell>
          <cell r="I11">
            <v>0.97299999999999998</v>
          </cell>
          <cell r="J11">
            <v>0.97799999999999998</v>
          </cell>
          <cell r="K11">
            <v>0.97499999999999998</v>
          </cell>
          <cell r="M11" t="str">
            <v>Availability - Illness</v>
          </cell>
          <cell r="N11" t="str">
            <v>H</v>
          </cell>
          <cell r="O11">
            <v>0.96599999999999997</v>
          </cell>
          <cell r="P11">
            <v>0.97299999999999998</v>
          </cell>
          <cell r="Q11" t="str">
            <v>-</v>
          </cell>
          <cell r="R11">
            <v>0.96599999999999997</v>
          </cell>
          <cell r="S11">
            <v>0.96799999999999997</v>
          </cell>
          <cell r="T11">
            <v>0.96199999999999997</v>
          </cell>
          <cell r="U11">
            <v>0.96899999999999997</v>
          </cell>
          <cell r="V11">
            <v>0.95799999999999996</v>
          </cell>
          <cell r="W11">
            <v>0.95799999999999996</v>
          </cell>
        </row>
        <row r="12">
          <cell r="A12" t="str">
            <v>Overtime</v>
          </cell>
          <cell r="B12" t="str">
            <v>L</v>
          </cell>
          <cell r="C12">
            <v>0.17130000000000001</v>
          </cell>
          <cell r="D12">
            <v>0.17399999999999999</v>
          </cell>
          <cell r="E12" t="str">
            <v>ê</v>
          </cell>
          <cell r="F12">
            <v>0.22411426770211618</v>
          </cell>
          <cell r="G12">
            <v>0.23264908683282473</v>
          </cell>
          <cell r="H12">
            <v>0.2547469854111904</v>
          </cell>
          <cell r="I12">
            <v>0.22546662928562045</v>
          </cell>
          <cell r="J12">
            <v>6.6623957196663031E-2</v>
          </cell>
          <cell r="K12">
            <v>4.8780117969946475E-2</v>
          </cell>
          <cell r="M12" t="str">
            <v>Overtime</v>
          </cell>
          <cell r="N12" t="str">
            <v>L</v>
          </cell>
          <cell r="O12">
            <v>0.28289999999999998</v>
          </cell>
          <cell r="P12">
            <v>0.1825</v>
          </cell>
          <cell r="Q12" t="str">
            <v>-</v>
          </cell>
          <cell r="R12">
            <v>0.28012383601794538</v>
          </cell>
          <cell r="S12">
            <v>0.29808390805514412</v>
          </cell>
          <cell r="T12">
            <v>0.3387888640543153</v>
          </cell>
          <cell r="U12">
            <v>0.26475948368407248</v>
          </cell>
          <cell r="V12">
            <v>7.7790535553186255E-2</v>
          </cell>
          <cell r="W12">
            <v>5.4140478553313484E-2</v>
          </cell>
        </row>
        <row r="13">
          <cell r="A13" t="str">
            <v>Corporate Culture for Ethics &amp; Compliance</v>
          </cell>
          <cell r="B13" t="str">
            <v>H</v>
          </cell>
          <cell r="C13">
            <v>5.01</v>
          </cell>
          <cell r="D13">
            <v>5.43</v>
          </cell>
          <cell r="E13" t="str">
            <v>ê</v>
          </cell>
          <cell r="F13">
            <v>4.83</v>
          </cell>
        </row>
        <row r="14">
          <cell r="A14" t="str">
            <v>Employee Development - MAST</v>
          </cell>
          <cell r="B14" t="str">
            <v>H</v>
          </cell>
          <cell r="C14">
            <v>0.98199999999999998</v>
          </cell>
          <cell r="D14">
            <v>0.97</v>
          </cell>
          <cell r="E14" t="str">
            <v>é</v>
          </cell>
          <cell r="F14">
            <v>0.98799999999999999</v>
          </cell>
          <cell r="G14">
            <v>1</v>
          </cell>
          <cell r="H14">
            <v>0.98</v>
          </cell>
          <cell r="I14">
            <v>1</v>
          </cell>
          <cell r="J14">
            <v>0.99</v>
          </cell>
          <cell r="K14">
            <v>0.98</v>
          </cell>
        </row>
        <row r="16">
          <cell r="A16" t="str">
            <v>SAFE and RELIABLE</v>
          </cell>
          <cell r="B16" t="str">
            <v>L/H</v>
          </cell>
          <cell r="C16" t="str">
            <v>Dec 09 YTD</v>
          </cell>
          <cell r="D16" t="str">
            <v>2010 Target</v>
          </cell>
          <cell r="E16" t="str">
            <v>YE Forecast</v>
          </cell>
          <cell r="F16" t="str">
            <v>Gas Delivery</v>
          </cell>
          <cell r="G16" t="str">
            <v>Northern</v>
          </cell>
          <cell r="H16" t="str">
            <v>Central</v>
          </cell>
          <cell r="I16" t="str">
            <v>Southern</v>
          </cell>
          <cell r="J16" t="str">
            <v>GSOC M&amp;R</v>
          </cell>
          <cell r="K16" t="str">
            <v>VP &amp; Support</v>
          </cell>
          <cell r="M16" t="str">
            <v>SAFE and RELIABLE</v>
          </cell>
          <cell r="N16" t="str">
            <v>L/H</v>
          </cell>
          <cell r="O16" t="str">
            <v>Dec 09</v>
          </cell>
          <cell r="P16" t="str">
            <v>2010 Target</v>
          </cell>
          <cell r="Q16" t="str">
            <v>Monthly Status</v>
          </cell>
          <cell r="R16" t="str">
            <v>Gas Delivery</v>
          </cell>
          <cell r="S16" t="str">
            <v>Northern</v>
          </cell>
          <cell r="T16" t="str">
            <v>Central</v>
          </cell>
          <cell r="U16" t="str">
            <v>Southern</v>
          </cell>
          <cell r="V16" t="str">
            <v>GSOC M&amp;R</v>
          </cell>
          <cell r="W16" t="str">
            <v>VP &amp; Support</v>
          </cell>
        </row>
        <row r="17">
          <cell r="A17" t="str">
            <v>Gas Leak Reports Per Mile</v>
          </cell>
          <cell r="B17" t="str">
            <v>L</v>
          </cell>
          <cell r="C17">
            <v>0.20100000000000001</v>
          </cell>
          <cell r="D17">
            <v>0.21</v>
          </cell>
          <cell r="E17" t="str">
            <v>é</v>
          </cell>
          <cell r="F17">
            <v>0.20899999999999999</v>
          </cell>
          <cell r="G17">
            <v>0.246</v>
          </cell>
          <cell r="H17">
            <v>0.23799999999999999</v>
          </cell>
          <cell r="I17">
            <v>0.17199999999999999</v>
          </cell>
          <cell r="M17" t="str">
            <v>Gas Leak Reports Per Mile</v>
          </cell>
          <cell r="N17" t="str">
            <v>L</v>
          </cell>
          <cell r="O17">
            <v>1.2E-2</v>
          </cell>
          <cell r="P17">
            <v>0.21</v>
          </cell>
          <cell r="Q17" t="str">
            <v>+</v>
          </cell>
          <cell r="R17">
            <v>1.7999999999999999E-2</v>
          </cell>
          <cell r="S17">
            <v>1.9E-2</v>
          </cell>
          <cell r="T17">
            <v>1.7999999999999999E-2</v>
          </cell>
          <cell r="U17">
            <v>1.7000000000000001E-2</v>
          </cell>
        </row>
        <row r="18">
          <cell r="A18" t="str">
            <v>Leak Response Rate</v>
          </cell>
          <cell r="B18" t="str">
            <v>H</v>
          </cell>
          <cell r="C18">
            <v>0.998</v>
          </cell>
          <cell r="D18">
            <v>0.999</v>
          </cell>
          <cell r="E18" t="str">
            <v>é</v>
          </cell>
          <cell r="F18">
            <v>0.999</v>
          </cell>
          <cell r="G18">
            <v>0.999</v>
          </cell>
          <cell r="H18">
            <v>0.998</v>
          </cell>
          <cell r="I18">
            <v>0.999</v>
          </cell>
          <cell r="M18" t="str">
            <v>Leak Response Rate</v>
          </cell>
          <cell r="N18" t="str">
            <v>H</v>
          </cell>
          <cell r="O18">
            <v>0.998</v>
          </cell>
          <cell r="P18">
            <v>0.999</v>
          </cell>
          <cell r="Q18" t="str">
            <v>-</v>
          </cell>
          <cell r="R18">
            <v>0.996</v>
          </cell>
          <cell r="S18">
            <v>0.99399999999999999</v>
          </cell>
          <cell r="T18">
            <v>0.99399999999999999</v>
          </cell>
          <cell r="U18">
            <v>0.998</v>
          </cell>
        </row>
        <row r="19">
          <cell r="A19" t="str">
            <v>Appointments Kept</v>
          </cell>
          <cell r="B19" t="str">
            <v>H</v>
          </cell>
          <cell r="C19" t="str">
            <v>Nov 08 YTD</v>
          </cell>
          <cell r="D19">
            <v>0.92</v>
          </cell>
          <cell r="E19" t="str">
            <v>ê</v>
          </cell>
          <cell r="F19">
            <v>0.89300000000000002</v>
          </cell>
          <cell r="G19">
            <v>0.90100000000000002</v>
          </cell>
          <cell r="H19">
            <v>0.86799999999999999</v>
          </cell>
          <cell r="I19">
            <v>0.89900000000000002</v>
          </cell>
          <cell r="J19" t="str">
            <v>GSOC M&amp;R</v>
          </cell>
          <cell r="K19" t="str">
            <v>VP &amp; Support</v>
          </cell>
          <cell r="M19" t="str">
            <v>Appointment Kept</v>
          </cell>
          <cell r="N19" t="str">
            <v>H</v>
          </cell>
          <cell r="O19" t="str">
            <v>Nov 08</v>
          </cell>
          <cell r="P19">
            <v>0.92</v>
          </cell>
          <cell r="Q19" t="str">
            <v>-</v>
          </cell>
          <cell r="R19">
            <v>0.87</v>
          </cell>
          <cell r="S19">
            <v>0.88700000000000001</v>
          </cell>
          <cell r="T19">
            <v>0.84199999999999997</v>
          </cell>
          <cell r="U19">
            <v>0.871</v>
          </cell>
          <cell r="V19" t="str">
            <v>GSOC M&amp;R</v>
          </cell>
          <cell r="W19" t="str">
            <v>VP &amp; Support</v>
          </cell>
        </row>
        <row r="20">
          <cell r="A20" t="str">
            <v>BPU Inquiries - Non-Collection</v>
          </cell>
          <cell r="B20" t="str">
            <v>L</v>
          </cell>
          <cell r="C20">
            <v>204</v>
          </cell>
          <cell r="D20">
            <v>140</v>
          </cell>
          <cell r="E20" t="str">
            <v>ê</v>
          </cell>
          <cell r="F20">
            <v>172</v>
          </cell>
          <cell r="G20">
            <v>65</v>
          </cell>
          <cell r="H20">
            <v>51</v>
          </cell>
          <cell r="I20">
            <v>54</v>
          </cell>
          <cell r="M20" t="str">
            <v>BPU Inquiries - Non-Collection</v>
          </cell>
          <cell r="N20" t="str">
            <v>L</v>
          </cell>
          <cell r="O20">
            <v>32</v>
          </cell>
          <cell r="P20">
            <v>3</v>
          </cell>
          <cell r="Q20" t="str">
            <v>-</v>
          </cell>
          <cell r="R20">
            <v>28</v>
          </cell>
          <cell r="S20">
            <v>7</v>
          </cell>
          <cell r="T20">
            <v>8</v>
          </cell>
          <cell r="U20">
            <v>13</v>
          </cell>
        </row>
        <row r="21">
          <cell r="A21" t="str">
            <v>Perception Survey (Residential)</v>
          </cell>
          <cell r="B21" t="str">
            <v>H</v>
          </cell>
          <cell r="C21">
            <v>74</v>
          </cell>
          <cell r="D21">
            <v>76</v>
          </cell>
          <cell r="E21" t="str">
            <v>é</v>
          </cell>
          <cell r="F21">
            <v>76</v>
          </cell>
          <cell r="G21">
            <v>74</v>
          </cell>
          <cell r="H21">
            <v>77</v>
          </cell>
          <cell r="I21">
            <v>76</v>
          </cell>
          <cell r="M21" t="str">
            <v>Perception Survey (Res/Sm Business)</v>
          </cell>
          <cell r="N21" t="str">
            <v>H</v>
          </cell>
          <cell r="O21">
            <v>73</v>
          </cell>
          <cell r="P21">
            <v>76</v>
          </cell>
          <cell r="Q21" t="str">
            <v>o</v>
          </cell>
          <cell r="R21">
            <v>76</v>
          </cell>
          <cell r="S21">
            <v>0.999</v>
          </cell>
          <cell r="T21">
            <v>0.996</v>
          </cell>
          <cell r="U21">
            <v>0.999</v>
          </cell>
        </row>
        <row r="22">
          <cell r="A22" t="str">
            <v>Moment of Truth Survey</v>
          </cell>
          <cell r="B22" t="str">
            <v>H</v>
          </cell>
          <cell r="C22">
            <v>9.1</v>
          </cell>
          <cell r="D22">
            <v>9.3000000000000007</v>
          </cell>
          <cell r="E22" t="str">
            <v>ê</v>
          </cell>
          <cell r="F22">
            <v>9.1</v>
          </cell>
          <cell r="G22">
            <v>9.1</v>
          </cell>
          <cell r="H22">
            <v>8.9</v>
          </cell>
          <cell r="I22">
            <v>9.1999999999999993</v>
          </cell>
          <cell r="M22" t="str">
            <v>Moment of Truth Survey</v>
          </cell>
          <cell r="N22" t="str">
            <v>H</v>
          </cell>
          <cell r="O22">
            <v>9.1</v>
          </cell>
          <cell r="P22">
            <v>9.3000000000000007</v>
          </cell>
          <cell r="Q22" t="str">
            <v>-</v>
          </cell>
          <cell r="R22">
            <v>9</v>
          </cell>
          <cell r="S22">
            <v>9</v>
          </cell>
          <cell r="T22">
            <v>8.8000000000000007</v>
          </cell>
          <cell r="U22">
            <v>9.1</v>
          </cell>
        </row>
        <row r="23">
          <cell r="A23" t="str">
            <v>Damages Per 1,000 Locate Requests</v>
          </cell>
          <cell r="B23" t="str">
            <v>L</v>
          </cell>
          <cell r="C23">
            <v>1.48</v>
          </cell>
          <cell r="D23">
            <v>1.5</v>
          </cell>
          <cell r="E23" t="str">
            <v>ê</v>
          </cell>
          <cell r="F23">
            <v>1.69</v>
          </cell>
          <cell r="G23">
            <v>1.55</v>
          </cell>
          <cell r="H23">
            <v>2.5499999999999998</v>
          </cell>
          <cell r="I23">
            <v>1.69</v>
          </cell>
          <cell r="M23" t="str">
            <v>Damages Per 1,000 Locate Requests</v>
          </cell>
          <cell r="N23" t="str">
            <v>L</v>
          </cell>
          <cell r="O23">
            <v>1.31</v>
          </cell>
          <cell r="P23">
            <v>1.5</v>
          </cell>
          <cell r="Q23" t="str">
            <v>-</v>
          </cell>
          <cell r="R23">
            <v>1.67</v>
          </cell>
          <cell r="S23">
            <v>1.52</v>
          </cell>
          <cell r="T23">
            <v>2.4300000000000002</v>
          </cell>
          <cell r="U23">
            <v>1.67</v>
          </cell>
        </row>
        <row r="24">
          <cell r="A24" t="str">
            <v>Gas Damages Per 1,000 Locate Requests</v>
          </cell>
          <cell r="B24" t="str">
            <v>L</v>
          </cell>
          <cell r="C24">
            <v>2.2799999999999998</v>
          </cell>
          <cell r="D24">
            <v>2.27</v>
          </cell>
          <cell r="E24" t="str">
            <v>ê</v>
          </cell>
          <cell r="F24">
            <v>2.58</v>
          </cell>
          <cell r="G24">
            <v>2.5499999999999998</v>
          </cell>
          <cell r="H24">
            <v>3.34</v>
          </cell>
          <cell r="I24">
            <v>2.3199999999999998</v>
          </cell>
          <cell r="M24" t="str">
            <v>Gas Damages Per 1,000 Locate Requests</v>
          </cell>
          <cell r="N24" t="str">
            <v>L</v>
          </cell>
          <cell r="O24">
            <v>2.25</v>
          </cell>
          <cell r="P24">
            <v>2.27</v>
          </cell>
          <cell r="Q24" t="str">
            <v>-</v>
          </cell>
          <cell r="R24">
            <v>2.85</v>
          </cell>
          <cell r="S24">
            <v>2.62</v>
          </cell>
          <cell r="T24">
            <v>3.09</v>
          </cell>
          <cell r="U24">
            <v>2.9</v>
          </cell>
        </row>
        <row r="25">
          <cell r="A25" t="str">
            <v>Open Leaks</v>
          </cell>
          <cell r="B25" t="str">
            <v>L</v>
          </cell>
          <cell r="C25">
            <v>1558</v>
          </cell>
          <cell r="D25">
            <v>2400</v>
          </cell>
          <cell r="E25" t="str">
            <v>é</v>
          </cell>
          <cell r="F25">
            <v>2146</v>
          </cell>
          <cell r="G25">
            <v>1013</v>
          </cell>
          <cell r="H25">
            <v>388</v>
          </cell>
          <cell r="I25">
            <v>745</v>
          </cell>
          <cell r="M25" t="str">
            <v>Moment of Truth Survey</v>
          </cell>
          <cell r="N25" t="str">
            <v>H</v>
          </cell>
          <cell r="O25">
            <v>9.4</v>
          </cell>
          <cell r="P25">
            <v>9.3000000000000007</v>
          </cell>
          <cell r="Q25" t="str">
            <v>-</v>
          </cell>
          <cell r="R25">
            <v>9.1999999999999993</v>
          </cell>
        </row>
        <row r="26">
          <cell r="A26" t="str">
            <v>% Regulatory Compliance</v>
          </cell>
          <cell r="B26" t="str">
            <v>H</v>
          </cell>
          <cell r="C26">
            <v>0.97</v>
          </cell>
          <cell r="D26">
            <v>1</v>
          </cell>
          <cell r="E26" t="str">
            <v>é</v>
          </cell>
          <cell r="F26">
            <v>1.002</v>
          </cell>
          <cell r="G26">
            <v>1.0009999999999999</v>
          </cell>
          <cell r="H26">
            <v>0.996</v>
          </cell>
          <cell r="I26">
            <v>1.0049999999999999</v>
          </cell>
          <cell r="J26">
            <v>1</v>
          </cell>
          <cell r="M26" t="str">
            <v>Damages Per 1,000 Locate Requests</v>
          </cell>
          <cell r="N26" t="str">
            <v>L</v>
          </cell>
          <cell r="O26">
            <v>1.7</v>
          </cell>
          <cell r="P26">
            <v>1.97</v>
          </cell>
          <cell r="Q26" t="str">
            <v>+</v>
          </cell>
          <cell r="R26">
            <v>1.94</v>
          </cell>
          <cell r="S26">
            <v>1.55</v>
          </cell>
          <cell r="T26">
            <v>3.08</v>
          </cell>
          <cell r="U26">
            <v>1.88</v>
          </cell>
        </row>
        <row r="27">
          <cell r="A27" t="str">
            <v>Gas Damages Per 1,000 Locate Requests</v>
          </cell>
          <cell r="B27" t="str">
            <v>L</v>
          </cell>
          <cell r="C27">
            <v>2.81</v>
          </cell>
          <cell r="D27">
            <v>2.96</v>
          </cell>
          <cell r="E27" t="str">
            <v>é</v>
          </cell>
          <cell r="F27">
            <v>2.2799999999999998</v>
          </cell>
          <cell r="G27">
            <v>2.27</v>
          </cell>
          <cell r="H27">
            <v>2.77</v>
          </cell>
          <cell r="I27">
            <v>2.11</v>
          </cell>
          <cell r="M27" t="str">
            <v>Gas Damages Per 1,000 Locate Requests</v>
          </cell>
          <cell r="N27" t="str">
            <v>L</v>
          </cell>
          <cell r="O27">
            <v>2.82</v>
          </cell>
          <cell r="P27">
            <v>2.96</v>
          </cell>
          <cell r="Q27" t="str">
            <v>+</v>
          </cell>
          <cell r="R27">
            <v>2.61</v>
          </cell>
          <cell r="S27">
            <v>2.75</v>
          </cell>
          <cell r="T27">
            <v>3.52</v>
          </cell>
          <cell r="U27">
            <v>2.19</v>
          </cell>
        </row>
        <row r="28">
          <cell r="A28" t="str">
            <v>ECONOMIC</v>
          </cell>
          <cell r="B28" t="str">
            <v>L/H</v>
          </cell>
          <cell r="C28" t="str">
            <v>Dec 09 YTD</v>
          </cell>
          <cell r="D28" t="str">
            <v>2010 Target</v>
          </cell>
          <cell r="E28" t="str">
            <v>YE Forecast</v>
          </cell>
          <cell r="F28" t="str">
            <v>Gas Delivery</v>
          </cell>
          <cell r="G28" t="str">
            <v>Northern</v>
          </cell>
          <cell r="H28" t="str">
            <v>Central</v>
          </cell>
          <cell r="I28" t="str">
            <v>Southern</v>
          </cell>
          <cell r="J28" t="str">
            <v>GSOC M&amp;R</v>
          </cell>
          <cell r="K28" t="str">
            <v>VP &amp; Support</v>
          </cell>
          <cell r="M28" t="str">
            <v>ECONOMIC</v>
          </cell>
          <cell r="N28" t="str">
            <v>L/H</v>
          </cell>
          <cell r="O28" t="str">
            <v>Dec 09</v>
          </cell>
          <cell r="P28" t="str">
            <v>2010 Target</v>
          </cell>
          <cell r="Q28" t="str">
            <v>Monthly Status</v>
          </cell>
          <cell r="R28" t="str">
            <v>Gas Delivery</v>
          </cell>
          <cell r="S28" t="str">
            <v>Northern</v>
          </cell>
          <cell r="T28" t="str">
            <v>Central</v>
          </cell>
          <cell r="U28" t="str">
            <v>Southern</v>
          </cell>
          <cell r="V28" t="str">
            <v>GSOC M&amp;R</v>
          </cell>
          <cell r="W28" t="str">
            <v>VP &amp; Support</v>
          </cell>
        </row>
        <row r="29">
          <cell r="A29" t="str">
            <v>Total CapEx ($M)</v>
          </cell>
          <cell r="B29" t="str">
            <v>L</v>
          </cell>
          <cell r="C29">
            <v>242.07300000000001</v>
          </cell>
          <cell r="D29">
            <v>345.2</v>
          </cell>
          <cell r="E29" t="str">
            <v>é</v>
          </cell>
          <cell r="F29">
            <v>306.50299999999999</v>
          </cell>
          <cell r="G29">
            <v>112.65485833000001</v>
          </cell>
          <cell r="H29">
            <v>64.946907710000005</v>
          </cell>
          <cell r="I29">
            <v>118.32689246</v>
          </cell>
          <cell r="J29">
            <v>9.4025689999999997</v>
          </cell>
          <cell r="K29">
            <v>1.17</v>
          </cell>
          <cell r="M29" t="str">
            <v>Total CapEx ($M)</v>
          </cell>
          <cell r="N29" t="str">
            <v>L</v>
          </cell>
          <cell r="O29">
            <v>31.324999999999999</v>
          </cell>
          <cell r="P29">
            <v>34.686999999999998</v>
          </cell>
          <cell r="Q29" t="str">
            <v>+</v>
          </cell>
          <cell r="R29">
            <v>26.771000000000001</v>
          </cell>
          <cell r="S29">
            <v>8.4249891199999993</v>
          </cell>
          <cell r="T29">
            <v>6.0602761800000007</v>
          </cell>
          <cell r="U29">
            <v>11.728984799999999</v>
          </cell>
          <cell r="V29">
            <v>0.50339</v>
          </cell>
          <cell r="W29">
            <v>5.3696000000000001E-2</v>
          </cell>
        </row>
        <row r="30">
          <cell r="A30" t="str">
            <v>NJ Stimulus Earnings Contribution ($M)</v>
          </cell>
          <cell r="B30" t="str">
            <v>H</v>
          </cell>
          <cell r="C30" t="str">
            <v>N/A</v>
          </cell>
          <cell r="D30">
            <v>6.2560000000000002</v>
          </cell>
          <cell r="E30" t="str">
            <v>é</v>
          </cell>
          <cell r="F30">
            <v>6.38</v>
          </cell>
          <cell r="G30" t="str">
            <v>N/A</v>
          </cell>
          <cell r="H30" t="str">
            <v>N/A</v>
          </cell>
          <cell r="I30" t="str">
            <v>N/A</v>
          </cell>
          <cell r="M30" t="str">
            <v>NJ Stimulus Capital Spend</v>
          </cell>
          <cell r="N30" t="str">
            <v>L</v>
          </cell>
          <cell r="O30" t="str">
            <v>N/A</v>
          </cell>
          <cell r="P30">
            <v>0.90300000000000002</v>
          </cell>
          <cell r="Q30" t="str">
            <v>-</v>
          </cell>
          <cell r="R30">
            <v>0.81299999999999994</v>
          </cell>
          <cell r="S30" t="str">
            <v>N/A</v>
          </cell>
          <cell r="T30" t="str">
            <v>N/A</v>
          </cell>
          <cell r="U30" t="str">
            <v>N/A</v>
          </cell>
        </row>
        <row r="31">
          <cell r="A31" t="str">
            <v>Capital Projects' Results</v>
          </cell>
          <cell r="B31" t="str">
            <v>H</v>
          </cell>
          <cell r="C31">
            <v>0.4</v>
          </cell>
          <cell r="D31">
            <v>0.95</v>
          </cell>
          <cell r="E31" t="str">
            <v>é</v>
          </cell>
          <cell r="F31" t="str">
            <v>N/A</v>
          </cell>
          <cell r="G31">
            <v>1160</v>
          </cell>
          <cell r="H31">
            <v>349</v>
          </cell>
          <cell r="I31">
            <v>537</v>
          </cell>
          <cell r="M31" t="str">
            <v>Capital Projects' Results</v>
          </cell>
          <cell r="N31" t="str">
            <v>H</v>
          </cell>
          <cell r="O31">
            <v>0.4</v>
          </cell>
          <cell r="P31">
            <v>0.95</v>
          </cell>
          <cell r="Q31" t="str">
            <v>+</v>
          </cell>
          <cell r="R31" t="str">
            <v>N/A</v>
          </cell>
          <cell r="S31">
            <v>1160</v>
          </cell>
          <cell r="T31">
            <v>349</v>
          </cell>
          <cell r="U31">
            <v>537</v>
          </cell>
        </row>
        <row r="32">
          <cell r="A32" t="str">
            <v>Blanket Capital Results</v>
          </cell>
          <cell r="B32" t="str">
            <v>H</v>
          </cell>
          <cell r="C32">
            <v>0.2</v>
          </cell>
          <cell r="D32">
            <v>0.8</v>
          </cell>
          <cell r="E32" t="str">
            <v>é</v>
          </cell>
          <cell r="F32">
            <v>0.8</v>
          </cell>
          <cell r="G32">
            <v>509</v>
          </cell>
          <cell r="H32">
            <v>148</v>
          </cell>
          <cell r="I32">
            <v>324</v>
          </cell>
          <cell r="M32" t="str">
            <v>Blanket Capital Results</v>
          </cell>
          <cell r="N32" t="str">
            <v>H</v>
          </cell>
          <cell r="O32">
            <v>0.8</v>
          </cell>
          <cell r="P32">
            <v>0.8</v>
          </cell>
          <cell r="Q32" t="str">
            <v>+</v>
          </cell>
          <cell r="R32">
            <v>0.8</v>
          </cell>
          <cell r="S32">
            <v>509</v>
          </cell>
          <cell r="T32">
            <v>148</v>
          </cell>
          <cell r="U32">
            <v>324</v>
          </cell>
        </row>
        <row r="33">
          <cell r="A33" t="str">
            <v>Controllable O&amp;M ($M)</v>
          </cell>
          <cell r="B33" t="str">
            <v>L</v>
          </cell>
          <cell r="C33">
            <v>269.036</v>
          </cell>
          <cell r="D33">
            <v>254.137</v>
          </cell>
          <cell r="E33" t="str">
            <v>ê</v>
          </cell>
          <cell r="F33">
            <v>258.916</v>
          </cell>
          <cell r="G33">
            <v>66.663757849999996</v>
          </cell>
          <cell r="H33">
            <v>45.383032490000005</v>
          </cell>
          <cell r="I33">
            <v>73.372476340000006</v>
          </cell>
          <cell r="J33">
            <v>9.7958769300000004</v>
          </cell>
          <cell r="K33">
            <v>37.722999999999999</v>
          </cell>
          <cell r="M33" t="str">
            <v>Controllable O&amp;M ($M)</v>
          </cell>
          <cell r="N33" t="str">
            <v>L</v>
          </cell>
          <cell r="O33">
            <v>28.117000000000001</v>
          </cell>
          <cell r="P33">
            <v>23.056999999999999</v>
          </cell>
          <cell r="Q33" t="str">
            <v>-</v>
          </cell>
          <cell r="R33">
            <v>25.143999999999998</v>
          </cell>
          <cell r="S33">
            <v>7.2495437599999999</v>
          </cell>
          <cell r="T33">
            <v>4.9515319399999997</v>
          </cell>
          <cell r="U33">
            <v>7.1563601999999999</v>
          </cell>
          <cell r="V33">
            <v>0.47747115000000001</v>
          </cell>
          <cell r="W33">
            <v>3.1549999999999998</v>
          </cell>
        </row>
        <row r="34">
          <cell r="A34" t="str">
            <v>Gross Margin Competitive Serv. ($M)</v>
          </cell>
          <cell r="B34" t="str">
            <v>H</v>
          </cell>
          <cell r="C34">
            <v>56.319000000000003</v>
          </cell>
          <cell r="D34">
            <v>62.107999999999997</v>
          </cell>
          <cell r="E34" t="str">
            <v>é</v>
          </cell>
          <cell r="F34">
            <v>62.289955980000002</v>
          </cell>
          <cell r="G34">
            <v>19.927164310000002</v>
          </cell>
          <cell r="H34">
            <v>10.318283840000005</v>
          </cell>
          <cell r="I34">
            <v>27.410298580000006</v>
          </cell>
          <cell r="J34">
            <v>1</v>
          </cell>
          <cell r="M34" t="str">
            <v>Gross Margin Competitive Serv. ($M)</v>
          </cell>
          <cell r="N34" t="str">
            <v>H</v>
          </cell>
          <cell r="O34">
            <v>5.2539999999999996</v>
          </cell>
          <cell r="P34">
            <v>5.1589999999999998</v>
          </cell>
          <cell r="Q34" t="str">
            <v>-</v>
          </cell>
          <cell r="R34">
            <v>5.099602840000002</v>
          </cell>
          <cell r="S34">
            <v>1.6284819500000003</v>
          </cell>
          <cell r="T34">
            <v>0.74829197000000025</v>
          </cell>
          <cell r="U34">
            <v>2.2546768700000008</v>
          </cell>
        </row>
        <row r="35">
          <cell r="A35" t="str">
            <v>Fully Loaded $/Unit - New Main</v>
          </cell>
          <cell r="B35" t="str">
            <v>L</v>
          </cell>
          <cell r="C35">
            <v>54.83</v>
          </cell>
          <cell r="D35">
            <v>51.37</v>
          </cell>
          <cell r="E35" t="str">
            <v>ê</v>
          </cell>
          <cell r="F35">
            <v>52.978086728573849</v>
          </cell>
          <cell r="G35">
            <v>52.070918306261724</v>
          </cell>
          <cell r="H35">
            <v>90.503983977010492</v>
          </cell>
          <cell r="I35">
            <v>46.149092181612509</v>
          </cell>
          <cell r="M35" t="str">
            <v>Fully Loaded $/Unit - New Main</v>
          </cell>
          <cell r="N35" t="str">
            <v>L</v>
          </cell>
          <cell r="O35">
            <v>57.76</v>
          </cell>
          <cell r="P35">
            <v>51.978541924959067</v>
          </cell>
          <cell r="Q35" t="str">
            <v>-</v>
          </cell>
          <cell r="R35">
            <v>53.396523250760538</v>
          </cell>
          <cell r="S35">
            <v>61.022919179734622</v>
          </cell>
          <cell r="T35">
            <v>65.603964098728497</v>
          </cell>
          <cell r="U35">
            <v>49.428015564202333</v>
          </cell>
        </row>
        <row r="36">
          <cell r="A36" t="str">
            <v>Fully Loaded $/Service - New Service</v>
          </cell>
          <cell r="B36" t="str">
            <v>L</v>
          </cell>
          <cell r="C36">
            <v>5337</v>
          </cell>
          <cell r="D36">
            <v>5210</v>
          </cell>
          <cell r="E36" t="str">
            <v>é</v>
          </cell>
          <cell r="F36">
            <v>4972.5000590680374</v>
          </cell>
          <cell r="G36">
            <v>5298.0572483841179</v>
          </cell>
          <cell r="H36">
            <v>6091.3319194061505</v>
          </cell>
          <cell r="I36">
            <v>4419.4010884086438</v>
          </cell>
          <cell r="M36" t="str">
            <v>Fully Loaded $/Service - New Service</v>
          </cell>
          <cell r="N36" t="str">
            <v>L</v>
          </cell>
          <cell r="O36">
            <v>5314</v>
          </cell>
          <cell r="P36">
            <v>5249.7369802079265</v>
          </cell>
          <cell r="Q36" t="str">
            <v>-</v>
          </cell>
          <cell r="R36">
            <v>5635.1598062953999</v>
          </cell>
          <cell r="S36">
            <v>5243.4076923076927</v>
          </cell>
          <cell r="T36">
            <v>7070.3521126760561</v>
          </cell>
          <cell r="U36">
            <v>5394.7311320754716</v>
          </cell>
        </row>
        <row r="37">
          <cell r="A37" t="str">
            <v>Fully Loaded $/Unit - Repl. Main</v>
          </cell>
          <cell r="B37" t="str">
            <v>L</v>
          </cell>
          <cell r="C37">
            <v>160.76</v>
          </cell>
          <cell r="D37">
            <v>173</v>
          </cell>
          <cell r="E37" t="str">
            <v>é</v>
          </cell>
          <cell r="F37">
            <v>162.49</v>
          </cell>
          <cell r="G37">
            <v>162.06</v>
          </cell>
          <cell r="H37">
            <v>147.15</v>
          </cell>
          <cell r="I37">
            <v>170.82</v>
          </cell>
          <cell r="J37" t="str">
            <v>GSOC M&amp;R</v>
          </cell>
          <cell r="K37" t="str">
            <v>VP &amp; Support</v>
          </cell>
          <cell r="M37" t="str">
            <v>Fully Loaded $/Unit - Repl. Main</v>
          </cell>
          <cell r="N37" t="str">
            <v>L</v>
          </cell>
          <cell r="O37">
            <v>268.58999999999997</v>
          </cell>
          <cell r="P37">
            <v>173</v>
          </cell>
          <cell r="Q37" t="str">
            <v>-</v>
          </cell>
          <cell r="R37">
            <v>305.83999999999997</v>
          </cell>
          <cell r="S37">
            <v>418.71</v>
          </cell>
          <cell r="T37">
            <v>392.4</v>
          </cell>
          <cell r="U37">
            <v>248.54</v>
          </cell>
        </row>
        <row r="38">
          <cell r="A38" t="str">
            <v>Fully Loaded $/Service - Repl. Service</v>
          </cell>
          <cell r="B38" t="str">
            <v>L</v>
          </cell>
          <cell r="C38">
            <v>4656</v>
          </cell>
          <cell r="D38">
            <v>4700</v>
          </cell>
          <cell r="E38" t="str">
            <v>é</v>
          </cell>
          <cell r="F38">
            <v>4307</v>
          </cell>
          <cell r="G38">
            <v>3877</v>
          </cell>
          <cell r="H38">
            <v>4992</v>
          </cell>
          <cell r="I38">
            <v>4431</v>
          </cell>
          <cell r="M38" t="str">
            <v>Fully Loaded $/Service - Repl. Service</v>
          </cell>
          <cell r="N38" t="str">
            <v>L</v>
          </cell>
          <cell r="O38">
            <v>4096</v>
          </cell>
          <cell r="P38">
            <v>4700</v>
          </cell>
          <cell r="Q38" t="str">
            <v>-</v>
          </cell>
          <cell r="R38">
            <v>4981</v>
          </cell>
          <cell r="S38">
            <v>3913</v>
          </cell>
          <cell r="T38">
            <v>6357</v>
          </cell>
          <cell r="U38">
            <v>5755</v>
          </cell>
        </row>
        <row r="40">
          <cell r="A40" t="str">
            <v>GREEN (ENERGY)</v>
          </cell>
          <cell r="B40" t="str">
            <v>L/H</v>
          </cell>
          <cell r="C40" t="str">
            <v>Dec 09 YTD</v>
          </cell>
          <cell r="D40" t="str">
            <v>2010 Target</v>
          </cell>
          <cell r="E40" t="str">
            <v>YE Forecast</v>
          </cell>
          <cell r="F40" t="str">
            <v>Gas Delivery</v>
          </cell>
          <cell r="G40" t="str">
            <v>Northern</v>
          </cell>
          <cell r="H40" t="str">
            <v>Central</v>
          </cell>
          <cell r="I40" t="str">
            <v>Southern</v>
          </cell>
          <cell r="J40" t="str">
            <v>GSOC M&amp;R</v>
          </cell>
          <cell r="K40" t="str">
            <v>VP &amp; Support</v>
          </cell>
          <cell r="M40" t="str">
            <v>GREEN (ENERGY)</v>
          </cell>
          <cell r="N40" t="str">
            <v>L/H</v>
          </cell>
          <cell r="O40" t="str">
            <v>Dec 09</v>
          </cell>
          <cell r="P40" t="str">
            <v>2010 Target</v>
          </cell>
          <cell r="Q40" t="str">
            <v>Monthly Status</v>
          </cell>
          <cell r="R40" t="str">
            <v>Gas Delivery</v>
          </cell>
          <cell r="S40" t="str">
            <v>Northern</v>
          </cell>
          <cell r="T40" t="str">
            <v>Central</v>
          </cell>
          <cell r="U40" t="str">
            <v>Southern</v>
          </cell>
          <cell r="V40" t="str">
            <v>GSOC M&amp;R</v>
          </cell>
          <cell r="W40" t="str">
            <v>VP &amp; Support</v>
          </cell>
        </row>
        <row r="41">
          <cell r="A41" t="str">
            <v>Fleet MPG</v>
          </cell>
          <cell r="B41" t="str">
            <v>H</v>
          </cell>
          <cell r="C41">
            <v>8.9</v>
          </cell>
          <cell r="D41">
            <v>9.18</v>
          </cell>
          <cell r="E41" t="str">
            <v>é</v>
          </cell>
          <cell r="F41">
            <v>9.18</v>
          </cell>
          <cell r="M41" t="str">
            <v>Fleet MPG</v>
          </cell>
          <cell r="N41" t="str">
            <v>H</v>
          </cell>
          <cell r="O41">
            <v>7.5</v>
          </cell>
          <cell r="P41">
            <v>9.18</v>
          </cell>
          <cell r="Q41" t="str">
            <v>-</v>
          </cell>
          <cell r="R41">
            <v>8.49</v>
          </cell>
        </row>
        <row r="42">
          <cell r="A42" t="str">
            <v>% Landfill Disposal</v>
          </cell>
          <cell r="B42" t="str">
            <v>L</v>
          </cell>
          <cell r="C42">
            <v>7.9000000000000008E-3</v>
          </cell>
          <cell r="D42">
            <v>7.9699999999999997E-3</v>
          </cell>
          <cell r="E42" t="str">
            <v>é</v>
          </cell>
          <cell r="F42">
            <v>5.4999999999999997E-3</v>
          </cell>
          <cell r="G42">
            <v>6.1999999999999998E-3</v>
          </cell>
          <cell r="H42">
            <v>2.3E-3</v>
          </cell>
          <cell r="I42">
            <v>5.1999999999999998E-3</v>
          </cell>
          <cell r="J42">
            <v>0.18870000000000001</v>
          </cell>
          <cell r="K42">
            <v>0</v>
          </cell>
          <cell r="M42" t="str">
            <v>Non-Hazardous Waste</v>
          </cell>
          <cell r="N42" t="str">
            <v>H</v>
          </cell>
          <cell r="O42">
            <v>3.5999999999999999E-3</v>
          </cell>
          <cell r="P42">
            <v>7.9699999999999997E-3</v>
          </cell>
          <cell r="Q42" t="str">
            <v>+</v>
          </cell>
          <cell r="R42">
            <v>4.7000000000000002E-3</v>
          </cell>
          <cell r="S42">
            <v>5.1000000000000004E-3</v>
          </cell>
          <cell r="T42">
            <v>1.4E-3</v>
          </cell>
          <cell r="U42">
            <v>3.3E-3</v>
          </cell>
          <cell r="V42">
            <v>0.46989999999999998</v>
          </cell>
          <cell r="W42">
            <v>0</v>
          </cell>
        </row>
        <row r="43">
          <cell r="A43" t="str">
            <v>DR Control Points Added (# of Control Pts)</v>
          </cell>
          <cell r="B43" t="str">
            <v>H</v>
          </cell>
          <cell r="D43">
            <v>43330</v>
          </cell>
          <cell r="E43" t="str">
            <v>ê</v>
          </cell>
          <cell r="F43">
            <v>16722</v>
          </cell>
          <cell r="G43">
            <v>2662</v>
          </cell>
          <cell r="H43">
            <v>1180</v>
          </cell>
          <cell r="I43">
            <v>12880</v>
          </cell>
          <cell r="M43" t="str">
            <v>DR Control Points Added (# of Control Pts)</v>
          </cell>
          <cell r="N43" t="str">
            <v>H</v>
          </cell>
          <cell r="Q43" t="str">
            <v>+</v>
          </cell>
          <cell r="R43">
            <v>531</v>
          </cell>
          <cell r="S43">
            <v>124</v>
          </cell>
          <cell r="T43">
            <v>1</v>
          </cell>
          <cell r="U43">
            <v>406</v>
          </cell>
        </row>
        <row r="44">
          <cell r="A44" t="str">
            <v>Cost / DR Control Point Added</v>
          </cell>
          <cell r="B44" t="str">
            <v>L</v>
          </cell>
          <cell r="D44">
            <v>298.24</v>
          </cell>
          <cell r="E44" t="str">
            <v>é</v>
          </cell>
          <cell r="F44">
            <v>231.6</v>
          </cell>
          <cell r="G44">
            <v>231.6</v>
          </cell>
          <cell r="H44">
            <v>231.6</v>
          </cell>
          <cell r="I44">
            <v>231.6</v>
          </cell>
          <cell r="M44" t="str">
            <v>Cost / DR Control Point Added</v>
          </cell>
          <cell r="N44" t="str">
            <v>L</v>
          </cell>
          <cell r="P44">
            <v>298.24</v>
          </cell>
          <cell r="Q44" t="str">
            <v>-</v>
          </cell>
          <cell r="R44">
            <v>447.32</v>
          </cell>
          <cell r="S44">
            <v>447.32</v>
          </cell>
          <cell r="T44">
            <v>447.32</v>
          </cell>
          <cell r="U44">
            <v>447.32</v>
          </cell>
        </row>
        <row r="46">
          <cell r="A46" t="str">
            <v>On Track to Meet Target   é   Meeting Target at Risk   çè    Not Expected to Meet Target   ê</v>
          </cell>
          <cell r="O46" t="str">
            <v>LEGEND- Monthly Status: +  = Better than Plan, o  = On Plan, -  = Worse than Plan</v>
          </cell>
        </row>
        <row r="52">
          <cell r="A52" t="str">
            <v>Fix It Right</v>
          </cell>
          <cell r="C52">
            <v>0.86399999999999999</v>
          </cell>
          <cell r="F52">
            <v>0.83599999999999997</v>
          </cell>
          <cell r="R52">
            <v>0.84899999999999998</v>
          </cell>
        </row>
        <row r="53">
          <cell r="E53" t="str">
            <v>çè</v>
          </cell>
        </row>
        <row r="54">
          <cell r="E54" t="str">
            <v>é</v>
          </cell>
        </row>
        <row r="55">
          <cell r="E55" t="str">
            <v>ê</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_EconomicSummary"/>
      <sheetName val="EconomicMenu"/>
      <sheetName val="IndexEconomicMenu"/>
      <sheetName val="Reporting_Period"/>
      <sheetName val="CapEx_Month"/>
      <sheetName val="O&amp;M_Month"/>
      <sheetName val="ControlO&amp;M_Month"/>
      <sheetName val="Net Write Off_Month"/>
      <sheetName val="DSO_month"/>
      <sheetName val="Cap_Performance_Month"/>
      <sheetName val="ROIC_Month"/>
      <sheetName val="FFO"/>
      <sheetName val="SolarLoan"/>
      <sheetName val="Prod_Measure"/>
      <sheetName val="ProjectsResults"/>
      <sheetName val="Data_CapEx"/>
      <sheetName val="Data_O&amp;M"/>
      <sheetName val="Data_ControlO&amp;M"/>
      <sheetName val="Data_NetWriteOff"/>
      <sheetName val="Data_DSO"/>
      <sheetName val="Data_Cap_Performance"/>
      <sheetName val="Data_ROIC"/>
      <sheetName val="Data_FFO"/>
      <sheetName val="Data_SolarLoan"/>
      <sheetName val="Data_Prod_Measure"/>
      <sheetName val="Data_ProjectsResults"/>
      <sheetName val="CapEx_YTD_Qtr"/>
      <sheetName val="O&amp;M_YTD_Qtr"/>
      <sheetName val="ControlO&amp;M_Qtr_YTD"/>
      <sheetName val="Net Write Off_YTD_Qtr"/>
      <sheetName val="DSO_YTD_Qtr"/>
      <sheetName val="Cap_Performance_Qtr_YTD"/>
      <sheetName val="ROIC_Qtr_YTD"/>
      <sheetName val="FFO_YTD_Qtr"/>
      <sheetName val="SolarLoan_Qtr_YTD"/>
      <sheetName val="Prod_Measure_Qtr_YTD"/>
      <sheetName val="ProjectsResults_Qtr_YTD"/>
      <sheetName val="Economic_Metrics_Master"/>
    </sheetNames>
    <sheetDataSet>
      <sheetData sheetId="0" refreshError="1">
        <row r="41">
          <cell r="L41" t="str">
            <v>Total CapEx ($M)</v>
          </cell>
          <cell r="M41" t="str">
            <v>L</v>
          </cell>
          <cell r="N41">
            <v>63.3</v>
          </cell>
          <cell r="O41">
            <v>61.8</v>
          </cell>
          <cell r="P41" t="str">
            <v>-</v>
          </cell>
          <cell r="Q41">
            <v>97.597088000000014</v>
          </cell>
          <cell r="R41">
            <v>4.1290000000000004</v>
          </cell>
          <cell r="S41">
            <v>23.844999999999999</v>
          </cell>
          <cell r="T41">
            <v>51.599404999999997</v>
          </cell>
          <cell r="V41" t="str">
            <v>M</v>
          </cell>
        </row>
        <row r="42">
          <cell r="L42" t="str">
            <v>Accountability O&amp;M ($M)</v>
          </cell>
          <cell r="M42" t="str">
            <v>L</v>
          </cell>
          <cell r="N42">
            <v>52.1</v>
          </cell>
          <cell r="O42">
            <v>65.400000000000006</v>
          </cell>
          <cell r="P42" t="str">
            <v>+</v>
          </cell>
          <cell r="Q42">
            <v>57.086735029999993</v>
          </cell>
          <cell r="R42">
            <v>13.959</v>
          </cell>
          <cell r="S42">
            <v>17.876000000000001</v>
          </cell>
          <cell r="T42">
            <v>26.209269772629426</v>
          </cell>
          <cell r="U42">
            <v>2.5595132299999994</v>
          </cell>
          <cell r="V42" t="str">
            <v>M</v>
          </cell>
        </row>
        <row r="43">
          <cell r="L43" t="str">
            <v>Controllable O&amp;M ($M)</v>
          </cell>
          <cell r="M43" t="str">
            <v>L</v>
          </cell>
          <cell r="N43">
            <v>67.2</v>
          </cell>
          <cell r="O43">
            <v>83.100000000000009</v>
          </cell>
          <cell r="P43" t="str">
            <v>+</v>
          </cell>
          <cell r="Q43">
            <v>73.359008329999995</v>
          </cell>
          <cell r="V43" t="str">
            <v>M</v>
          </cell>
        </row>
        <row r="44">
          <cell r="L44" t="str">
            <v>Net Write-Off ($) /$100 billed</v>
          </cell>
          <cell r="M44" t="str">
            <v>L</v>
          </cell>
          <cell r="N44">
            <v>1.22</v>
          </cell>
          <cell r="O44">
            <v>0.82</v>
          </cell>
          <cell r="P44" t="str">
            <v>-</v>
          </cell>
          <cell r="Q44">
            <v>2.7234959560938128</v>
          </cell>
          <cell r="R44">
            <v>0.82</v>
          </cell>
          <cell r="V44" t="str">
            <v>M</v>
          </cell>
        </row>
        <row r="45">
          <cell r="L45" t="str">
            <v>Days Sales Outstanding</v>
          </cell>
          <cell r="M45" t="str">
            <v>L</v>
          </cell>
          <cell r="N45">
            <v>34.4</v>
          </cell>
          <cell r="O45">
            <v>34.5</v>
          </cell>
          <cell r="P45" t="str">
            <v>-</v>
          </cell>
          <cell r="Q45">
            <v>39.495607245370948</v>
          </cell>
          <cell r="R45">
            <v>41.2</v>
          </cell>
          <cell r="V45" t="str">
            <v>M</v>
          </cell>
        </row>
        <row r="46">
          <cell r="L46" t="str">
            <v>Current Capital Performance</v>
          </cell>
          <cell r="M46" t="str">
            <v>H</v>
          </cell>
          <cell r="O46">
            <v>1</v>
          </cell>
          <cell r="P46" t="str">
            <v>o</v>
          </cell>
          <cell r="Q46">
            <v>1.01</v>
          </cell>
          <cell r="R46">
            <v>0</v>
          </cell>
          <cell r="T46">
            <v>1.065922735584663</v>
          </cell>
          <cell r="V46" t="str">
            <v>M</v>
          </cell>
        </row>
        <row r="47">
          <cell r="L47" t="str">
            <v>ROIC</v>
          </cell>
          <cell r="M47" t="str">
            <v>H</v>
          </cell>
          <cell r="N47">
            <v>7.0599999999999996E-2</v>
          </cell>
          <cell r="O47">
            <v>6.2E-2</v>
          </cell>
          <cell r="P47" t="str">
            <v>+</v>
          </cell>
          <cell r="Q47">
            <v>5.8474977635110247E-2</v>
          </cell>
          <cell r="V47" t="str">
            <v>M</v>
          </cell>
        </row>
        <row r="48">
          <cell r="L48" t="str">
            <v>Funds from Operations/Debt</v>
          </cell>
          <cell r="M48" t="str">
            <v>H</v>
          </cell>
          <cell r="O48" t="str">
            <v xml:space="preserve"> </v>
          </cell>
          <cell r="P48" t="str">
            <v xml:space="preserve"> </v>
          </cell>
          <cell r="V48" t="str">
            <v>Q</v>
          </cell>
        </row>
        <row r="49">
          <cell r="L49" t="str">
            <v>(Societal) Cost ($) of PSE&amp;G Solar Loan Program</v>
          </cell>
          <cell r="M49" t="str">
            <v>H</v>
          </cell>
          <cell r="O49">
            <v>1939</v>
          </cell>
          <cell r="P49" t="str">
            <v>-</v>
          </cell>
          <cell r="Q49">
            <v>1529</v>
          </cell>
          <cell r="U49">
            <v>1529</v>
          </cell>
          <cell r="V49" t="str">
            <v>Q</v>
          </cell>
        </row>
        <row r="50">
          <cell r="L50" t="str">
            <v>EE-Productivity Measure (carbon abatement)</v>
          </cell>
          <cell r="M50" t="str">
            <v>L</v>
          </cell>
          <cell r="O50">
            <v>0.26</v>
          </cell>
          <cell r="P50" t="str">
            <v>+</v>
          </cell>
          <cell r="Q50">
            <v>0.26</v>
          </cell>
          <cell r="U50">
            <v>0.35</v>
          </cell>
          <cell r="V50" t="str">
            <v>Q</v>
          </cell>
        </row>
        <row r="51">
          <cell r="L51" t="str">
            <v>Capital Projects' Results</v>
          </cell>
          <cell r="M51" t="str">
            <v>H</v>
          </cell>
          <cell r="P51" t="str">
            <v xml:space="preserve"> </v>
          </cell>
          <cell r="V51" t="str">
            <v>Q</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
      <sheetName val="Sheet1"/>
      <sheetName val="Initiatives"/>
      <sheetName val="Definitions"/>
      <sheetName val="Sheet2"/>
      <sheetName val="Elec"/>
      <sheetName val="Reporting_Period"/>
    </sheetNames>
    <sheetDataSet>
      <sheetData sheetId="0">
        <row r="8">
          <cell r="A8" t="str">
            <v>OSHA Days Away Rate</v>
          </cell>
          <cell r="B8">
            <v>1</v>
          </cell>
          <cell r="D8" t="str">
            <v>L</v>
          </cell>
          <cell r="E8">
            <v>0</v>
          </cell>
          <cell r="F8">
            <v>0</v>
          </cell>
          <cell r="G8" t="str">
            <v>é</v>
          </cell>
          <cell r="H8">
            <v>0</v>
          </cell>
          <cell r="J8" t="str">
            <v>OSHA Days Away Rate</v>
          </cell>
          <cell r="L8">
            <v>0</v>
          </cell>
          <cell r="M8">
            <v>0</v>
          </cell>
          <cell r="N8" t="str">
            <v>+</v>
          </cell>
          <cell r="O8">
            <v>0</v>
          </cell>
        </row>
        <row r="9">
          <cell r="A9" t="str">
            <v>Availability</v>
          </cell>
          <cell r="B9">
            <v>1</v>
          </cell>
          <cell r="D9" t="str">
            <v>H</v>
          </cell>
          <cell r="E9">
            <v>0.99</v>
          </cell>
          <cell r="F9">
            <v>0.98399999999999999</v>
          </cell>
          <cell r="G9" t="str">
            <v>é</v>
          </cell>
          <cell r="H9">
            <v>0.98599999999999999</v>
          </cell>
          <cell r="J9" t="str">
            <v>Availability</v>
          </cell>
          <cell r="L9">
            <v>0.98599999999999999</v>
          </cell>
          <cell r="M9">
            <v>0.97899999999999998</v>
          </cell>
          <cell r="N9" t="str">
            <v>+</v>
          </cell>
          <cell r="O9">
            <v>0.99299999999999999</v>
          </cell>
        </row>
        <row r="10">
          <cell r="A10" t="str">
            <v>Staffing Levels – Permanent</v>
          </cell>
          <cell r="B10">
            <v>1</v>
          </cell>
          <cell r="C10">
            <v>1</v>
          </cell>
          <cell r="D10" t="str">
            <v>L</v>
          </cell>
          <cell r="E10">
            <v>17</v>
          </cell>
          <cell r="F10">
            <v>11</v>
          </cell>
          <cell r="G10" t="str">
            <v xml:space="preserve">  ê</v>
          </cell>
          <cell r="H10">
            <v>13</v>
          </cell>
          <cell r="L10">
            <v>17</v>
          </cell>
          <cell r="M10">
            <v>11</v>
          </cell>
          <cell r="N10" t="str">
            <v>+</v>
          </cell>
          <cell r="O10" t="str">
            <v>13*</v>
          </cell>
        </row>
        <row r="11">
          <cell r="A11" t="str">
            <v xml:space="preserve">Corporate Culture for Ethics and Compliance  </v>
          </cell>
          <cell r="B11">
            <v>1</v>
          </cell>
          <cell r="D11" t="str">
            <v>H</v>
          </cell>
          <cell r="E11" t="str">
            <v>NA</v>
          </cell>
          <cell r="F11">
            <v>5.75</v>
          </cell>
          <cell r="G11" t="str">
            <v xml:space="preserve">  ê</v>
          </cell>
          <cell r="H11">
            <v>4.9400000000000004</v>
          </cell>
          <cell r="L11" t="str">
            <v>NA</v>
          </cell>
          <cell r="M11" t="str">
            <v>NA</v>
          </cell>
          <cell r="O11" t="str">
            <v>NA</v>
          </cell>
        </row>
        <row r="12">
          <cell r="A12" t="str">
            <v>Development - MAST (%)</v>
          </cell>
          <cell r="B12">
            <v>1</v>
          </cell>
          <cell r="D12" t="str">
            <v>H</v>
          </cell>
          <cell r="E12" t="str">
            <v>NA</v>
          </cell>
          <cell r="F12">
            <v>0.97</v>
          </cell>
          <cell r="G12" t="str">
            <v>é</v>
          </cell>
          <cell r="H12">
            <v>1</v>
          </cell>
          <cell r="J12" t="str">
            <v>Development - MAST (%)</v>
          </cell>
          <cell r="L12" t="str">
            <v>NA</v>
          </cell>
          <cell r="M12">
            <v>0.97</v>
          </cell>
          <cell r="N12" t="str">
            <v>+</v>
          </cell>
          <cell r="O12">
            <v>1</v>
          </cell>
        </row>
        <row r="13">
          <cell r="A13" t="str">
            <v xml:space="preserve">*Includes 2 “impacted” associates brought over to displace contractors. Direct labor for these individuals is recovered through RGGI programs. </v>
          </cell>
        </row>
        <row r="14">
          <cell r="A14" t="str">
            <v>SAFE,  RELIABLE</v>
          </cell>
          <cell r="B14" t="str">
            <v>MICP A</v>
          </cell>
          <cell r="C14" t="str">
            <v>MICP B</v>
          </cell>
          <cell r="D14" t="str">
            <v>L/H</v>
          </cell>
          <cell r="E14" t="str">
            <v>2009 YTD</v>
          </cell>
          <cell r="F14" t="str">
            <v>2010 Target</v>
          </cell>
          <cell r="G14" t="str">
            <v>YE Forecast</v>
          </cell>
          <cell r="H14" t="str">
            <v>2010 YTD</v>
          </cell>
          <cell r="K14" t="str">
            <v>L/H</v>
          </cell>
          <cell r="L14">
            <v>40148</v>
          </cell>
          <cell r="M14" t="str">
            <v>2010 Target</v>
          </cell>
          <cell r="N14" t="str">
            <v xml:space="preserve"> Status</v>
          </cell>
          <cell r="O14">
            <v>40513</v>
          </cell>
        </row>
        <row r="15">
          <cell r="A15" t="str">
            <v xml:space="preserve">Solar Loans Closed Capacity (MW) </v>
          </cell>
          <cell r="B15">
            <v>1</v>
          </cell>
          <cell r="D15" t="str">
            <v>H</v>
          </cell>
          <cell r="E15" t="str">
            <v>NA</v>
          </cell>
          <cell r="F15">
            <v>15.6</v>
          </cell>
          <cell r="G15" t="str">
            <v xml:space="preserve">  ê</v>
          </cell>
          <cell r="H15">
            <v>7.43</v>
          </cell>
          <cell r="J15" t="str">
            <v xml:space="preserve">Solar Loans Closed Capacity (MW) </v>
          </cell>
          <cell r="L15" t="str">
            <v>NA</v>
          </cell>
          <cell r="M15">
            <v>0</v>
          </cell>
          <cell r="N15" t="str">
            <v>+</v>
          </cell>
          <cell r="O15">
            <v>2.72</v>
          </cell>
        </row>
        <row r="16">
          <cell r="A16" t="str">
            <v>Solar Loan Program - Average Time to Approve (Residential)</v>
          </cell>
          <cell r="B16">
            <v>1</v>
          </cell>
          <cell r="C16">
            <v>1</v>
          </cell>
          <cell r="D16" t="str">
            <v>L</v>
          </cell>
          <cell r="E16">
            <v>67</v>
          </cell>
          <cell r="F16">
            <v>46</v>
          </cell>
          <cell r="G16" t="str">
            <v xml:space="preserve">  ê</v>
          </cell>
          <cell r="H16">
            <v>65</v>
          </cell>
          <cell r="J16" t="str">
            <v>Solar Loan Program - Average Time to Approve (Residential)</v>
          </cell>
          <cell r="L16">
            <v>44</v>
          </cell>
          <cell r="M16">
            <v>46</v>
          </cell>
          <cell r="N16" t="str">
            <v>-</v>
          </cell>
          <cell r="O16">
            <v>105</v>
          </cell>
        </row>
        <row r="17">
          <cell r="A17" t="str">
            <v>EE Effectiveness (Admin$/(Inv$ +Admin$))</v>
          </cell>
          <cell r="B17">
            <v>1</v>
          </cell>
          <cell r="D17" t="str">
            <v>L</v>
          </cell>
          <cell r="E17" t="str">
            <v>NA</v>
          </cell>
          <cell r="F17">
            <v>9.7000000000000003E-2</v>
          </cell>
          <cell r="G17" t="str">
            <v>é</v>
          </cell>
          <cell r="H17">
            <v>5.7700000000000001E-2</v>
          </cell>
          <cell r="J17" t="str">
            <v>EE Effectiveness (Admin$/(Inv$ +Admin$))</v>
          </cell>
          <cell r="L17" t="str">
            <v>NA</v>
          </cell>
          <cell r="M17">
            <v>9.7000000000000003E-2</v>
          </cell>
          <cell r="N17" t="str">
            <v>+</v>
          </cell>
          <cell r="O17">
            <v>8.8599999999999998E-2</v>
          </cell>
        </row>
        <row r="18">
          <cell r="A18" t="str">
            <v>Solar 4 All Investment Cost per Watt</v>
          </cell>
          <cell r="B18">
            <v>1</v>
          </cell>
          <cell r="D18" t="str">
            <v>L</v>
          </cell>
          <cell r="E18" t="str">
            <v>NA</v>
          </cell>
          <cell r="F18">
            <v>6.5</v>
          </cell>
          <cell r="G18" t="str">
            <v>é</v>
          </cell>
          <cell r="H18">
            <v>6.17</v>
          </cell>
          <cell r="J18" t="str">
            <v>Solar 4 All Investment Cost per Watt</v>
          </cell>
          <cell r="L18" t="str">
            <v>NA</v>
          </cell>
          <cell r="M18">
            <v>6.5</v>
          </cell>
          <cell r="N18" t="str">
            <v>+</v>
          </cell>
          <cell r="O18">
            <v>5.73</v>
          </cell>
        </row>
        <row r="20">
          <cell r="A20" t="str">
            <v>ECONOMIC</v>
          </cell>
          <cell r="B20" t="str">
            <v>MICP A</v>
          </cell>
          <cell r="C20" t="str">
            <v>MICP B</v>
          </cell>
          <cell r="D20" t="str">
            <v>L/H</v>
          </cell>
          <cell r="E20" t="str">
            <v>2009 YTD</v>
          </cell>
          <cell r="F20" t="str">
            <v>2010 Target</v>
          </cell>
          <cell r="G20" t="str">
            <v>YE Forecast</v>
          </cell>
          <cell r="H20" t="str">
            <v>2010 YTD</v>
          </cell>
          <cell r="K20" t="str">
            <v>L/H</v>
          </cell>
          <cell r="L20">
            <v>40148</v>
          </cell>
          <cell r="M20" t="str">
            <v>2010 Target</v>
          </cell>
          <cell r="N20" t="str">
            <v xml:space="preserve"> Status</v>
          </cell>
          <cell r="O20">
            <v>40513</v>
          </cell>
        </row>
        <row r="21">
          <cell r="A21" t="str">
            <v>Controllable O&amp;M  ($MM)</v>
          </cell>
          <cell r="B21">
            <v>1</v>
          </cell>
          <cell r="D21" t="str">
            <v>L</v>
          </cell>
          <cell r="E21">
            <v>2.9</v>
          </cell>
          <cell r="F21">
            <v>4.1100000000000003</v>
          </cell>
          <cell r="G21" t="str">
            <v>é</v>
          </cell>
          <cell r="H21">
            <v>3.2476280000000002</v>
          </cell>
          <cell r="J21" t="str">
            <v>Controllable O&amp;M  ($MM)</v>
          </cell>
          <cell r="L21" t="str">
            <v>NA</v>
          </cell>
          <cell r="M21">
            <v>0.34758299999999998</v>
          </cell>
          <cell r="N21" t="str">
            <v>+</v>
          </cell>
          <cell r="O21">
            <v>0.31246499999999999</v>
          </cell>
        </row>
        <row r="22">
          <cell r="A22" t="str">
            <v>Earnings Contributions ($MM) * Adjusted Plan</v>
          </cell>
          <cell r="B22">
            <v>1</v>
          </cell>
          <cell r="D22" t="str">
            <v>H</v>
          </cell>
          <cell r="E22" t="str">
            <v>NA</v>
          </cell>
          <cell r="F22" t="str">
            <v>10.06/7.91*</v>
          </cell>
          <cell r="G22" t="str">
            <v xml:space="preserve">  ê</v>
          </cell>
          <cell r="H22">
            <v>7.63</v>
          </cell>
          <cell r="J22" t="str">
            <v>Earnings Contributions ($MM) * Adjusted Plan</v>
          </cell>
          <cell r="L22" t="str">
            <v>NA</v>
          </cell>
          <cell r="M22" t="str">
            <v>NA</v>
          </cell>
          <cell r="N22" t="str">
            <v>NA</v>
          </cell>
          <cell r="O22" t="str">
            <v>NA</v>
          </cell>
        </row>
        <row r="23">
          <cell r="A23" t="str">
            <v>EE Productivity (Lifetime $ per kWh)</v>
          </cell>
          <cell r="B23">
            <v>1</v>
          </cell>
          <cell r="D23" t="str">
            <v>L</v>
          </cell>
          <cell r="E23" t="str">
            <v>NA</v>
          </cell>
          <cell r="F23">
            <v>3.5999999999999997E-2</v>
          </cell>
          <cell r="G23" t="str">
            <v>é</v>
          </cell>
          <cell r="H23">
            <v>3.56E-2</v>
          </cell>
          <cell r="J23" t="str">
            <v>EE Productivity (Lifetime $ per kWh)</v>
          </cell>
          <cell r="L23" t="str">
            <v>NA</v>
          </cell>
          <cell r="M23">
            <v>3.5999999999999997E-2</v>
          </cell>
          <cell r="O23">
            <v>2.5000000000000001E-2</v>
          </cell>
        </row>
        <row r="24">
          <cell r="A24" t="str">
            <v>RGGI  Administrative Costs</v>
          </cell>
          <cell r="B24">
            <v>1</v>
          </cell>
          <cell r="D24" t="str">
            <v>L</v>
          </cell>
          <cell r="E24" t="str">
            <v>NA</v>
          </cell>
          <cell r="F24">
            <v>20.3</v>
          </cell>
          <cell r="G24" t="str">
            <v>é</v>
          </cell>
          <cell r="H24">
            <v>10.149936</v>
          </cell>
          <cell r="J24" t="str">
            <v>RGGI  Administrative Costs</v>
          </cell>
          <cell r="L24" t="str">
            <v>NA</v>
          </cell>
          <cell r="M24">
            <v>1.557485</v>
          </cell>
          <cell r="N24" t="str">
            <v>+</v>
          </cell>
          <cell r="O24">
            <v>1.4855160000000001</v>
          </cell>
        </row>
        <row r="25">
          <cell r="A25" t="str">
            <v>RGGI Cumulative Program Investment Levels ($MM)</v>
          </cell>
          <cell r="B25">
            <v>1</v>
          </cell>
          <cell r="D25" t="str">
            <v>H</v>
          </cell>
          <cell r="E25" t="str">
            <v>NA</v>
          </cell>
          <cell r="F25">
            <v>451</v>
          </cell>
          <cell r="G25" t="str">
            <v xml:space="preserve">  ê</v>
          </cell>
          <cell r="H25">
            <v>397.9</v>
          </cell>
          <cell r="J25" t="str">
            <v>RGGI Cumulative Program Investment Levels ($MM)</v>
          </cell>
          <cell r="L25" t="str">
            <v>NA</v>
          </cell>
          <cell r="M25">
            <v>62.8</v>
          </cell>
          <cell r="N25" t="str">
            <v>-</v>
          </cell>
          <cell r="O25">
            <v>51.3</v>
          </cell>
        </row>
        <row r="26">
          <cell r="A26" t="str">
            <v>* See attached</v>
          </cell>
          <cell r="M26" t="str">
            <v xml:space="preserve"> </v>
          </cell>
        </row>
        <row r="27">
          <cell r="A27" t="str">
            <v>GREEN ENERGY</v>
          </cell>
          <cell r="B27" t="str">
            <v>MICP A</v>
          </cell>
          <cell r="C27" t="str">
            <v>MICP B</v>
          </cell>
          <cell r="D27" t="str">
            <v>L/H</v>
          </cell>
          <cell r="E27" t="str">
            <v>2009 YTD</v>
          </cell>
          <cell r="F27" t="str">
            <v>2010 Target</v>
          </cell>
          <cell r="G27" t="str">
            <v>YE Forecast</v>
          </cell>
          <cell r="H27" t="str">
            <v>2010 YTD</v>
          </cell>
          <cell r="K27" t="str">
            <v>L/H</v>
          </cell>
          <cell r="L27">
            <v>40148</v>
          </cell>
          <cell r="M27" t="str">
            <v>2010 Target</v>
          </cell>
          <cell r="N27" t="str">
            <v xml:space="preserve"> Status</v>
          </cell>
          <cell r="O27">
            <v>40513</v>
          </cell>
        </row>
        <row r="28">
          <cell r="A28" t="str">
            <v>Annualized Renewable Energy (MWh)</v>
          </cell>
          <cell r="B28">
            <v>1</v>
          </cell>
          <cell r="C28">
            <v>1</v>
          </cell>
          <cell r="D28" t="str">
            <v>H</v>
          </cell>
          <cell r="E28">
            <v>6909</v>
          </cell>
          <cell r="F28">
            <v>44763.6</v>
          </cell>
          <cell r="G28" t="str">
            <v>é</v>
          </cell>
          <cell r="H28">
            <v>45668</v>
          </cell>
          <cell r="J28" t="str">
            <v>Annualized Renewable Energy (MWh)</v>
          </cell>
          <cell r="L28">
            <v>6633</v>
          </cell>
          <cell r="M28">
            <v>26855</v>
          </cell>
          <cell r="N28" t="str">
            <v>+</v>
          </cell>
          <cell r="O28">
            <v>18417</v>
          </cell>
        </row>
        <row r="29">
          <cell r="A29" t="str">
            <v>Annualized Energy Efficiency Energy Savings (MWh equivalent)</v>
          </cell>
          <cell r="B29">
            <v>1</v>
          </cell>
          <cell r="D29" t="str">
            <v>H</v>
          </cell>
          <cell r="E29" t="str">
            <v>NA</v>
          </cell>
          <cell r="F29">
            <v>222901</v>
          </cell>
          <cell r="G29" t="str">
            <v>é</v>
          </cell>
          <cell r="H29">
            <v>283025</v>
          </cell>
          <cell r="J29" t="str">
            <v>Annualized Energy Efficiency Energy Savings (MWh equivalent)</v>
          </cell>
          <cell r="L29" t="str">
            <v>NA</v>
          </cell>
          <cell r="M29">
            <v>222901</v>
          </cell>
          <cell r="N29" t="str">
            <v>+</v>
          </cell>
          <cell r="O29">
            <v>37085</v>
          </cell>
        </row>
        <row r="30">
          <cell r="A30" t="str">
            <v>DR - MegaWatts</v>
          </cell>
          <cell r="B30">
            <v>1</v>
          </cell>
          <cell r="D30" t="str">
            <v>H</v>
          </cell>
          <cell r="E30" t="str">
            <v>NA</v>
          </cell>
          <cell r="F30">
            <v>43</v>
          </cell>
          <cell r="G30" t="str">
            <v xml:space="preserve">  ê</v>
          </cell>
          <cell r="H30">
            <v>13.27</v>
          </cell>
          <cell r="J30" t="str">
            <v>DR - MegaWatts</v>
          </cell>
          <cell r="L30" t="str">
            <v>NA</v>
          </cell>
          <cell r="M30">
            <v>43</v>
          </cell>
          <cell r="N30" t="str">
            <v>-</v>
          </cell>
          <cell r="O30">
            <v>0.42</v>
          </cell>
        </row>
        <row r="31">
          <cell r="A31" t="str">
            <v>Milestones Completed</v>
          </cell>
          <cell r="B31">
            <v>1</v>
          </cell>
          <cell r="D31" t="str">
            <v>H</v>
          </cell>
          <cell r="E31" t="str">
            <v>NA</v>
          </cell>
          <cell r="F31">
            <v>0.7</v>
          </cell>
          <cell r="G31" t="str">
            <v>é</v>
          </cell>
          <cell r="H31">
            <v>0.79</v>
          </cell>
          <cell r="J31" t="str">
            <v>Milestones Completed</v>
          </cell>
          <cell r="L31" t="str">
            <v>NA</v>
          </cell>
          <cell r="M31">
            <v>0.7</v>
          </cell>
          <cell r="N31" t="str">
            <v>+</v>
          </cell>
          <cell r="O31">
            <v>0.79</v>
          </cell>
        </row>
        <row r="32">
          <cell r="B32">
            <v>19</v>
          </cell>
          <cell r="C32">
            <v>3</v>
          </cell>
        </row>
        <row r="33">
          <cell r="A33" t="str">
            <v>On track to meet target  é   Meeting target at risk   çè    Not expected to meet target     ê</v>
          </cell>
          <cell r="J33" t="str">
            <v>LEGEND:       Monthly Status:      +  = Better than Plan,     o  = On Plan,      -  = Worse than Plan</v>
          </cell>
        </row>
        <row r="34">
          <cell r="B34">
            <v>13</v>
          </cell>
          <cell r="C34">
            <v>3</v>
          </cell>
        </row>
        <row r="36">
          <cell r="B36">
            <v>0.68421052631578949</v>
          </cell>
          <cell r="C36">
            <v>1</v>
          </cell>
        </row>
        <row r="37">
          <cell r="A37" t="str">
            <v>*Utility Level Metric</v>
          </cell>
        </row>
        <row r="39">
          <cell r="F39">
            <v>962772</v>
          </cell>
        </row>
        <row r="40">
          <cell r="F40">
            <v>356040</v>
          </cell>
          <cell r="H40">
            <v>184</v>
          </cell>
        </row>
        <row r="41">
          <cell r="F41">
            <v>1318812</v>
          </cell>
          <cell r="H41">
            <v>184</v>
          </cell>
        </row>
      </sheetData>
      <sheetData sheetId="1"/>
      <sheetData sheetId="2"/>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
      <sheetName val="2010_ED_ScoreCard"/>
      <sheetName val="Reporting_Period"/>
      <sheetName val="Definitions"/>
      <sheetName val="PSE&amp;GSafeReliableSummary"/>
      <sheetName val="SafeReliableMenu"/>
      <sheetName val="IndexSafeReliableMenu"/>
      <sheetName val="Data_SAIFI"/>
      <sheetName val="Data_MAIFI"/>
      <sheetName val="Data_CAIDI"/>
      <sheetName val="Data_GasLeaks"/>
      <sheetName val="Data_Damages"/>
      <sheetName val="Data_LeakRespRate"/>
      <sheetName val="Data_MeterReads"/>
      <sheetName val="Data_InqServLevel"/>
      <sheetName val="Data_RegInqNonCollections"/>
      <sheetName val="Data_PerceptionSurvRes"/>
      <sheetName val="Data_PerceptionSurvSmall"/>
      <sheetName val="Data_PerceptionSurveyLarge"/>
      <sheetName val="Data_MOT"/>
      <sheetName val="SAIFI_Qtr_YTD"/>
      <sheetName val="MAIFI_Qtr_YTD"/>
      <sheetName val="CAIDI_Qtr_YTD"/>
      <sheetName val="GasLeaks_Qtr_YTD"/>
      <sheetName val="Damages_Qtr_YTD"/>
      <sheetName val="LeakRespRate_Qtr_YTD"/>
      <sheetName val="MeterReads_Qtr_YTD"/>
      <sheetName val="InqServLevel_Qtr_YTD"/>
      <sheetName val="Reg_InqNonCollections_Qtr_YTD"/>
      <sheetName val="PerceptionSurveyRes_Qtr_YTD"/>
      <sheetName val="PerceptionSurveySmall_Qtr_YTD"/>
    </sheetNames>
    <sheetDataSet>
      <sheetData sheetId="0" refreshError="1">
        <row r="8">
          <cell r="A8" t="str">
            <v>OSHA Recordable Incidence Rate</v>
          </cell>
          <cell r="B8" t="str">
            <v>L</v>
          </cell>
          <cell r="C8">
            <v>1.5801205782488879</v>
          </cell>
          <cell r="D8">
            <v>1.39</v>
          </cell>
          <cell r="E8" t="str">
            <v>ê</v>
          </cell>
          <cell r="F8">
            <v>1.7716194643412808</v>
          </cell>
          <cell r="G8">
            <v>3.0927427961874212</v>
          </cell>
          <cell r="H8">
            <v>1.9147556120290266</v>
          </cell>
          <cell r="I8">
            <v>1.5202012320774927</v>
          </cell>
          <cell r="J8">
            <v>2.4014264953667777</v>
          </cell>
          <cell r="K8">
            <v>1.3433908528516829</v>
          </cell>
          <cell r="L8">
            <v>1.1390489766855185</v>
          </cell>
          <cell r="M8">
            <v>0</v>
          </cell>
          <cell r="N8">
            <v>0</v>
          </cell>
        </row>
        <row r="9">
          <cell r="A9" t="str">
            <v>OSHA Days Away Rate (Severity)</v>
          </cell>
          <cell r="B9" t="str">
            <v>L</v>
          </cell>
          <cell r="C9">
            <v>12.82907421863978</v>
          </cell>
          <cell r="D9">
            <v>6.96</v>
          </cell>
          <cell r="E9" t="str">
            <v>ê</v>
          </cell>
          <cell r="F9">
            <v>19.487814107754087</v>
          </cell>
          <cell r="G9">
            <v>50.809345937364782</v>
          </cell>
          <cell r="H9">
            <v>28.721334180435399</v>
          </cell>
          <cell r="I9">
            <v>0</v>
          </cell>
          <cell r="J9">
            <v>20.011887461389815</v>
          </cell>
          <cell r="K9">
            <v>42.988507291253853</v>
          </cell>
          <cell r="L9">
            <v>5.6952448834275922</v>
          </cell>
          <cell r="M9">
            <v>0</v>
          </cell>
          <cell r="N9">
            <v>0</v>
          </cell>
        </row>
        <row r="10">
          <cell r="A10" t="str">
            <v>Motor Vehicle Accident Rate</v>
          </cell>
          <cell r="B10" t="str">
            <v>L</v>
          </cell>
          <cell r="C10">
            <v>5.9663560690885316</v>
          </cell>
          <cell r="D10">
            <v>3.88</v>
          </cell>
          <cell r="E10" t="str">
            <v>ê</v>
          </cell>
          <cell r="F10">
            <v>6.571678915513381</v>
          </cell>
          <cell r="G10">
            <v>6.448384928717501</v>
          </cell>
          <cell r="H10">
            <v>9.059262544518397</v>
          </cell>
          <cell r="I10">
            <v>13.894666981612451</v>
          </cell>
          <cell r="J10">
            <v>4.3566362974947035</v>
          </cell>
          <cell r="K10">
            <v>3.4214665089750769</v>
          </cell>
          <cell r="L10">
            <v>5.7526862647903965</v>
          </cell>
          <cell r="M10">
            <v>2.1460862361832285</v>
          </cell>
          <cell r="N10">
            <v>3.1264883387195779</v>
          </cell>
        </row>
        <row r="11">
          <cell r="A11" t="str">
            <v>Availability - Illness</v>
          </cell>
          <cell r="B11" t="str">
            <v>H</v>
          </cell>
          <cell r="C11">
            <v>0.96742033603015776</v>
          </cell>
          <cell r="D11">
            <v>0.97299999999999998</v>
          </cell>
          <cell r="E11" t="str">
            <v>ê</v>
          </cell>
          <cell r="F11">
            <v>0.96793335842588191</v>
          </cell>
          <cell r="G11">
            <v>0.9673859247878589</v>
          </cell>
          <cell r="H11">
            <v>0.9684715406719816</v>
          </cell>
          <cell r="I11">
            <v>0.96731047051614205</v>
          </cell>
          <cell r="J11">
            <v>0.96079765344486456</v>
          </cell>
          <cell r="K11">
            <v>0.97321609213290794</v>
          </cell>
          <cell r="L11">
            <v>0.96589656177197636</v>
          </cell>
          <cell r="M11">
            <v>0.9825649128729913</v>
          </cell>
          <cell r="N11">
            <v>0.97655148915080459</v>
          </cell>
        </row>
        <row r="12">
          <cell r="A12" t="str">
            <v>Overtime</v>
          </cell>
          <cell r="B12" t="str">
            <v>L</v>
          </cell>
          <cell r="C12">
            <v>0.22955571611408318</v>
          </cell>
          <cell r="D12">
            <v>0.154</v>
          </cell>
          <cell r="E12" t="str">
            <v>ê</v>
          </cell>
          <cell r="F12">
            <v>0.20263991287408198</v>
          </cell>
          <cell r="G12">
            <v>0.20435488412870895</v>
          </cell>
          <cell r="H12">
            <v>0.29189162638689192</v>
          </cell>
          <cell r="I12">
            <v>0.27779873952934697</v>
          </cell>
          <cell r="J12">
            <v>0.21910924467724219</v>
          </cell>
          <cell r="K12">
            <v>0.32166757450782041</v>
          </cell>
          <cell r="L12">
            <v>6.8404949988857974E-2</v>
          </cell>
          <cell r="M12">
            <v>0.18090732741325349</v>
          </cell>
          <cell r="N12">
            <v>3.640320062176429E-2</v>
          </cell>
        </row>
        <row r="13">
          <cell r="A13" t="str">
            <v>Staffing Levels - Permanent</v>
          </cell>
          <cell r="B13" t="str">
            <v>L</v>
          </cell>
          <cell r="C13">
            <v>2661</v>
          </cell>
          <cell r="D13">
            <v>2702</v>
          </cell>
          <cell r="E13" t="str">
            <v>ê</v>
          </cell>
          <cell r="F13">
            <v>2722</v>
          </cell>
          <cell r="G13">
            <v>463</v>
          </cell>
          <cell r="H13">
            <v>444</v>
          </cell>
          <cell r="I13">
            <v>441</v>
          </cell>
          <cell r="J13">
            <v>507</v>
          </cell>
          <cell r="K13">
            <v>69</v>
          </cell>
          <cell r="L13">
            <v>402</v>
          </cell>
          <cell r="M13">
            <v>210</v>
          </cell>
          <cell r="N13">
            <v>186</v>
          </cell>
        </row>
        <row r="14">
          <cell r="A14" t="str">
            <v>Corporate Culture for Ethics and Compliance</v>
          </cell>
          <cell r="B14" t="str">
            <v>H</v>
          </cell>
          <cell r="C14">
            <v>0.59</v>
          </cell>
          <cell r="D14">
            <v>0.72</v>
          </cell>
          <cell r="E14" t="str">
            <v>ê</v>
          </cell>
          <cell r="F14">
            <v>0.65</v>
          </cell>
          <cell r="G14">
            <v>0.97265625</v>
          </cell>
          <cell r="H14">
            <v>1</v>
          </cell>
          <cell r="I14">
            <v>1</v>
          </cell>
          <cell r="J14">
            <v>1</v>
          </cell>
          <cell r="K14">
            <v>1</v>
          </cell>
          <cell r="L14">
            <v>0.99188311688311692</v>
          </cell>
          <cell r="M14">
            <v>0.98743464327879915</v>
          </cell>
          <cell r="N14">
            <v>0.98270487669574869</v>
          </cell>
        </row>
        <row r="15">
          <cell r="A15" t="str">
            <v>Employee Development - MAST</v>
          </cell>
          <cell r="B15" t="str">
            <v>H</v>
          </cell>
          <cell r="C15">
            <v>0.25242980561555078</v>
          </cell>
          <cell r="D15">
            <v>0.95</v>
          </cell>
          <cell r="E15" t="str">
            <v>é</v>
          </cell>
          <cell r="F15">
            <v>0.7411271062271062</v>
          </cell>
          <cell r="G15">
            <v>0.70104545454545442</v>
          </cell>
          <cell r="H15">
            <v>0.78067567567567575</v>
          </cell>
          <cell r="I15">
            <v>0.69382221357712504</v>
          </cell>
          <cell r="J15">
            <v>0.72447368421052638</v>
          </cell>
          <cell r="K15">
            <v>0.62678571428571428</v>
          </cell>
          <cell r="L15">
            <v>0.76045454545454538</v>
          </cell>
          <cell r="M15">
            <v>0.70782945736434111</v>
          </cell>
          <cell r="N15">
            <v>0.77712177121771231</v>
          </cell>
        </row>
        <row r="16">
          <cell r="A16" t="str">
            <v>Employee Technical Training - BU</v>
          </cell>
          <cell r="B16" t="str">
            <v>H</v>
          </cell>
          <cell r="C16">
            <v>0.52897037713689155</v>
          </cell>
          <cell r="D16">
            <v>1</v>
          </cell>
          <cell r="E16" t="str">
            <v>é</v>
          </cell>
          <cell r="F16">
            <v>0.82999940992506049</v>
          </cell>
          <cell r="G16">
            <v>0.65740490963042897</v>
          </cell>
          <cell r="H16">
            <v>0.76171015403961018</v>
          </cell>
          <cell r="I16">
            <v>0.72124183006535947</v>
          </cell>
          <cell r="J16">
            <v>0.90392587173860039</v>
          </cell>
          <cell r="K16">
            <v>1.5518590998043054</v>
          </cell>
          <cell r="L16">
            <v>0.77643504531722052</v>
          </cell>
          <cell r="M16">
            <v>1.6584699453551912</v>
          </cell>
        </row>
        <row r="17">
          <cell r="A17" t="str">
            <v>Hours To Work</v>
          </cell>
          <cell r="B17" t="str">
            <v>L</v>
          </cell>
          <cell r="C17" t="str">
            <v>Dec '09 YTD</v>
          </cell>
          <cell r="D17" t="str">
            <v>NT</v>
          </cell>
          <cell r="E17" t="str">
            <v>é</v>
          </cell>
          <cell r="F17">
            <v>2.3854513653438832E-2</v>
          </cell>
          <cell r="G17">
            <v>4.4137329117537871E-2</v>
          </cell>
          <cell r="H17">
            <v>2.3654162603585747E-2</v>
          </cell>
          <cell r="I17">
            <v>2.5531167767927847E-2</v>
          </cell>
          <cell r="J17">
            <v>1.4332174031105226E-2</v>
          </cell>
          <cell r="K17">
            <v>0.17249770113538127</v>
          </cell>
          <cell r="L17" t="str">
            <v>UOS</v>
          </cell>
          <cell r="M17" t="str">
            <v>DP&amp;C</v>
          </cell>
        </row>
        <row r="18">
          <cell r="A18" t="str">
            <v>SAIFI</v>
          </cell>
          <cell r="B18" t="str">
            <v>L</v>
          </cell>
          <cell r="C18">
            <v>0.7</v>
          </cell>
          <cell r="D18">
            <v>0.7</v>
          </cell>
          <cell r="E18" t="str">
            <v>ê</v>
          </cell>
          <cell r="F18">
            <v>0.84</v>
          </cell>
          <cell r="G18">
            <v>0.79</v>
          </cell>
          <cell r="H18">
            <v>0.72</v>
          </cell>
          <cell r="I18">
            <v>0.83</v>
          </cell>
          <cell r="J18">
            <v>1.01</v>
          </cell>
        </row>
        <row r="19">
          <cell r="A19" t="str">
            <v>MAIFI</v>
          </cell>
          <cell r="B19" t="str">
            <v>ELECTRIC DELIVERY</v>
          </cell>
          <cell r="C19">
            <v>1.24</v>
          </cell>
          <cell r="D19">
            <v>1.25</v>
          </cell>
          <cell r="E19" t="str">
            <v>ê</v>
          </cell>
          <cell r="F19">
            <v>1.31</v>
          </cell>
          <cell r="G19">
            <v>1.55</v>
          </cell>
          <cell r="H19">
            <v>1.01</v>
          </cell>
          <cell r="I19">
            <v>1.41</v>
          </cell>
          <cell r="J19">
            <v>1.28</v>
          </cell>
          <cell r="K19">
            <v>3.2511263359225433E-2</v>
          </cell>
        </row>
        <row r="20">
          <cell r="A20" t="str">
            <v>SAFE, RELIABLE</v>
          </cell>
          <cell r="B20" t="str">
            <v>L/H</v>
          </cell>
          <cell r="C20" t="str">
            <v>Nov 08 YTD</v>
          </cell>
          <cell r="D20" t="str">
            <v>2009 Target</v>
          </cell>
          <cell r="E20" t="str">
            <v>YE Forecast</v>
          </cell>
          <cell r="F20" t="str">
            <v>Electric Delivery</v>
          </cell>
          <cell r="G20" t="str">
            <v>Central</v>
          </cell>
          <cell r="H20" t="str">
            <v>Metro</v>
          </cell>
          <cell r="I20" t="str">
            <v>Pal</v>
          </cell>
          <cell r="J20" t="str">
            <v>South</v>
          </cell>
          <cell r="K20" t="str">
            <v>TC&amp;M</v>
          </cell>
          <cell r="L20" t="str">
            <v>UOS</v>
          </cell>
          <cell r="M20" t="str">
            <v>DPCG</v>
          </cell>
          <cell r="P20" t="str">
            <v>SAFE, RELIABLE</v>
          </cell>
          <cell r="Q20" t="str">
            <v>L/H</v>
          </cell>
          <cell r="R20">
            <v>39753</v>
          </cell>
          <cell r="S20" t="str">
            <v>2009 Plan</v>
          </cell>
          <cell r="T20" t="str">
            <v>Monthly Status</v>
          </cell>
          <cell r="U20" t="str">
            <v>Electric
Delivery</v>
          </cell>
          <cell r="V20" t="str">
            <v>Central</v>
          </cell>
          <cell r="W20" t="str">
            <v>Metro</v>
          </cell>
          <cell r="X20" t="str">
            <v>Pal</v>
          </cell>
          <cell r="Y20" t="str">
            <v>South</v>
          </cell>
          <cell r="Z20" t="str">
            <v>TC&amp;M</v>
          </cell>
          <cell r="AA20" t="str">
            <v>UOS</v>
          </cell>
          <cell r="AB20" t="str">
            <v>DPCG</v>
          </cell>
          <cell r="AC20">
            <v>0.96092307692307677</v>
          </cell>
        </row>
        <row r="21">
          <cell r="A21" t="str">
            <v>SAIFI</v>
          </cell>
          <cell r="B21" t="str">
            <v>L</v>
          </cell>
          <cell r="C21">
            <v>0.66</v>
          </cell>
          <cell r="D21">
            <v>0.72</v>
          </cell>
          <cell r="E21" t="str">
            <v>é</v>
          </cell>
          <cell r="F21">
            <v>0.64</v>
          </cell>
          <cell r="G21">
            <v>0.56999999999999995</v>
          </cell>
          <cell r="H21">
            <v>0.55000000000000004</v>
          </cell>
          <cell r="I21">
            <v>0.63</v>
          </cell>
          <cell r="J21">
            <v>0.81</v>
          </cell>
          <cell r="K21">
            <v>1.9867549668874173E-2</v>
          </cell>
          <cell r="P21" t="str">
            <v>SAIFI</v>
          </cell>
          <cell r="Q21" t="str">
            <v>L</v>
          </cell>
          <cell r="R21">
            <v>0.04</v>
          </cell>
          <cell r="S21">
            <v>5.0996821272297967E-2</v>
          </cell>
          <cell r="T21" t="str">
            <v>+</v>
          </cell>
          <cell r="U21">
            <v>0.04</v>
          </cell>
          <cell r="V21">
            <v>0.03</v>
          </cell>
          <cell r="W21">
            <v>0.03</v>
          </cell>
          <cell r="X21">
            <v>0.03</v>
          </cell>
          <cell r="Y21">
            <v>0.05</v>
          </cell>
          <cell r="AC21">
            <v>1.699885956663532</v>
          </cell>
        </row>
        <row r="22">
          <cell r="A22" t="str">
            <v>MAIFI</v>
          </cell>
          <cell r="B22" t="str">
            <v>L</v>
          </cell>
          <cell r="C22">
            <v>1.24</v>
          </cell>
          <cell r="D22">
            <v>1.25</v>
          </cell>
          <cell r="E22" t="str">
            <v>é</v>
          </cell>
          <cell r="F22">
            <v>1.1399999999999999</v>
          </cell>
          <cell r="G22">
            <v>1.06</v>
          </cell>
          <cell r="H22">
            <v>0.78</v>
          </cell>
          <cell r="I22">
            <v>1.27</v>
          </cell>
          <cell r="J22">
            <v>1.44</v>
          </cell>
          <cell r="K22">
            <v>3.5651092039635075E-2</v>
          </cell>
          <cell r="P22" t="str">
            <v>MAIFI</v>
          </cell>
          <cell r="Q22" t="str">
            <v>L</v>
          </cell>
          <cell r="R22">
            <v>0.09</v>
          </cell>
          <cell r="S22">
            <v>0.10869565217391314</v>
          </cell>
          <cell r="T22" t="str">
            <v>+</v>
          </cell>
          <cell r="U22">
            <v>0.08</v>
          </cell>
          <cell r="V22">
            <v>0.11</v>
          </cell>
          <cell r="W22">
            <v>0.05</v>
          </cell>
          <cell r="X22">
            <v>7.0000000000000007E-2</v>
          </cell>
          <cell r="Y22">
            <v>0.1</v>
          </cell>
          <cell r="Z22">
            <v>3.5651092039635075E-2</v>
          </cell>
          <cell r="AC22">
            <v>0.99218122001978371</v>
          </cell>
        </row>
        <row r="23">
          <cell r="A23" t="str">
            <v>CAIDI</v>
          </cell>
          <cell r="B23" t="str">
            <v>L</v>
          </cell>
          <cell r="C23">
            <v>65.349999999999994</v>
          </cell>
          <cell r="D23">
            <v>66.5</v>
          </cell>
          <cell r="E23" t="str">
            <v>é</v>
          </cell>
          <cell r="F23">
            <v>64.11</v>
          </cell>
          <cell r="G23">
            <v>64.81</v>
          </cell>
          <cell r="H23">
            <v>69.06</v>
          </cell>
          <cell r="I23">
            <v>58.25</v>
          </cell>
          <cell r="J23">
            <v>65.19</v>
          </cell>
          <cell r="P23" t="str">
            <v>CAIDI</v>
          </cell>
          <cell r="Q23" t="str">
            <v>L</v>
          </cell>
          <cell r="R23">
            <v>46.84</v>
          </cell>
          <cell r="S23">
            <v>58.344090663574896</v>
          </cell>
          <cell r="T23" t="str">
            <v>-</v>
          </cell>
          <cell r="U23">
            <v>70.39</v>
          </cell>
          <cell r="V23">
            <v>53.15</v>
          </cell>
          <cell r="W23">
            <v>136.38999999999999</v>
          </cell>
          <cell r="X23">
            <v>53.49</v>
          </cell>
          <cell r="Y23">
            <v>49.89</v>
          </cell>
          <cell r="AC23">
            <v>1.0032585360662474</v>
          </cell>
        </row>
        <row r="24">
          <cell r="A24" t="str">
            <v>CEMI</v>
          </cell>
          <cell r="B24" t="str">
            <v>L</v>
          </cell>
          <cell r="C24">
            <v>0.02</v>
          </cell>
          <cell r="D24">
            <v>2.3E-2</v>
          </cell>
          <cell r="E24" t="str">
            <v>é</v>
          </cell>
          <cell r="F24">
            <v>1.0999999999999999E-2</v>
          </cell>
          <cell r="G24">
            <v>4.0000000000000001E-3</v>
          </cell>
          <cell r="H24">
            <v>6.0000000000000001E-3</v>
          </cell>
          <cell r="I24">
            <v>8.9999999999999993E-3</v>
          </cell>
          <cell r="J24">
            <v>2.4E-2</v>
          </cell>
          <cell r="P24" t="str">
            <v>CEMI</v>
          </cell>
          <cell r="Q24" t="str">
            <v>L</v>
          </cell>
          <cell r="R24" t="str">
            <v>+</v>
          </cell>
          <cell r="S24">
            <v>78.664250974889498</v>
          </cell>
          <cell r="AC24">
            <v>1.005762263116829</v>
          </cell>
        </row>
        <row r="25">
          <cell r="A25" t="str">
            <v>Forced Automatic Outage Rate (Trans)</v>
          </cell>
          <cell r="B25" t="str">
            <v>L</v>
          </cell>
          <cell r="C25">
            <v>4.0816326530612242E-2</v>
          </cell>
          <cell r="D25">
            <v>5.4100000000000002E-2</v>
          </cell>
          <cell r="E25" t="str">
            <v>é</v>
          </cell>
          <cell r="F25">
            <v>2.6490066225165563E-2</v>
          </cell>
          <cell r="G25">
            <v>0.82</v>
          </cell>
          <cell r="H25">
            <v>0.76</v>
          </cell>
          <cell r="I25">
            <v>0.89</v>
          </cell>
          <cell r="J25">
            <v>0.76</v>
          </cell>
          <cell r="K25">
            <v>2.6490066225165563E-2</v>
          </cell>
          <cell r="P25" t="str">
            <v>Forced Automatic Outage Rate (Trans)</v>
          </cell>
          <cell r="Q25" t="str">
            <v>L</v>
          </cell>
          <cell r="R25">
            <v>0</v>
          </cell>
          <cell r="S25">
            <v>0</v>
          </cell>
          <cell r="T25" t="str">
            <v>o</v>
          </cell>
          <cell r="U25">
            <v>0</v>
          </cell>
          <cell r="V25">
            <v>0.88</v>
          </cell>
          <cell r="W25">
            <v>0.56000000000000005</v>
          </cell>
          <cell r="Z25">
            <v>0</v>
          </cell>
          <cell r="AC25">
            <v>1.0348938550023563</v>
          </cell>
        </row>
        <row r="26">
          <cell r="A26" t="str">
            <v>Police &amp; Fire Response Rate</v>
          </cell>
          <cell r="B26" t="str">
            <v>L</v>
          </cell>
          <cell r="C26">
            <v>0.51423441908181589</v>
          </cell>
          <cell r="D26">
            <v>0.53300000000000003</v>
          </cell>
          <cell r="E26" t="str">
            <v>é</v>
          </cell>
          <cell r="F26">
            <v>0.58306847731869405</v>
          </cell>
          <cell r="G26">
            <v>0.6120460584588131</v>
          </cell>
          <cell r="H26">
            <v>0.52329192546583847</v>
          </cell>
          <cell r="I26">
            <v>0.54621848739495793</v>
          </cell>
          <cell r="J26">
            <v>0.60841720036596525</v>
          </cell>
          <cell r="M26">
            <v>8.73</v>
          </cell>
          <cell r="P26" t="str">
            <v>Police &amp; Fire Response Rate</v>
          </cell>
          <cell r="Q26" t="str">
            <v>L</v>
          </cell>
          <cell r="R26">
            <v>0.49466192170818507</v>
          </cell>
          <cell r="S26">
            <v>0.53300000000000003</v>
          </cell>
          <cell r="T26" t="str">
            <v>-</v>
          </cell>
          <cell r="U26">
            <v>0.70744680851063835</v>
          </cell>
          <cell r="V26">
            <v>0.7068965517241379</v>
          </cell>
          <cell r="W26">
            <v>0.72093023255813948</v>
          </cell>
          <cell r="X26">
            <v>0.77142857142857146</v>
          </cell>
          <cell r="Y26">
            <v>0.65384615384615385</v>
          </cell>
          <cell r="Z26">
            <v>8.9499999999999993</v>
          </cell>
          <cell r="AC26">
            <v>1.0455555555555556</v>
          </cell>
        </row>
        <row r="27">
          <cell r="A27" t="str">
            <v>Mean Time to Service</v>
          </cell>
          <cell r="B27" t="str">
            <v>H</v>
          </cell>
          <cell r="C27">
            <v>39.700000000000003</v>
          </cell>
          <cell r="D27">
            <v>39.6</v>
          </cell>
          <cell r="E27" t="str">
            <v>é</v>
          </cell>
          <cell r="F27">
            <v>42.1</v>
          </cell>
          <cell r="G27">
            <v>93</v>
          </cell>
          <cell r="H27">
            <v>100</v>
          </cell>
          <cell r="I27">
            <v>112</v>
          </cell>
          <cell r="J27">
            <v>70</v>
          </cell>
          <cell r="K27">
            <v>2</v>
          </cell>
          <cell r="L27">
            <v>42.1</v>
          </cell>
          <cell r="M27">
            <v>0</v>
          </cell>
          <cell r="P27" t="str">
            <v>Mean Time to Service</v>
          </cell>
          <cell r="Q27" t="str">
            <v>H</v>
          </cell>
          <cell r="R27">
            <v>41.5</v>
          </cell>
          <cell r="S27">
            <v>39.6</v>
          </cell>
          <cell r="T27" t="str">
            <v>+</v>
          </cell>
          <cell r="U27">
            <v>43.17</v>
          </cell>
          <cell r="V27">
            <v>4</v>
          </cell>
          <cell r="W27">
            <v>0</v>
          </cell>
          <cell r="X27">
            <v>0</v>
          </cell>
          <cell r="Z27">
            <v>0</v>
          </cell>
          <cell r="AA27">
            <v>43.17</v>
          </cell>
          <cell r="AC27">
            <v>0.24651162790697678</v>
          </cell>
        </row>
        <row r="28">
          <cell r="A28" t="str">
            <v xml:space="preserve">Perception Survey (Res/Sm Business) </v>
          </cell>
          <cell r="B28" t="str">
            <v>H</v>
          </cell>
          <cell r="C28">
            <v>75.437069158065299</v>
          </cell>
          <cell r="D28">
            <v>76</v>
          </cell>
          <cell r="E28" t="str">
            <v>ê</v>
          </cell>
          <cell r="F28">
            <v>74.173645960159604</v>
          </cell>
          <cell r="P28" t="str">
            <v xml:space="preserve">Perception Survey (Res/Sm Business) </v>
          </cell>
          <cell r="Q28" t="str">
            <v>H</v>
          </cell>
          <cell r="R28">
            <v>75.437069158065299</v>
          </cell>
          <cell r="S28">
            <v>76</v>
          </cell>
          <cell r="T28" t="str">
            <v>-</v>
          </cell>
          <cell r="U28">
            <v>73.253084911504601</v>
          </cell>
        </row>
        <row r="29">
          <cell r="A29" t="str">
            <v>% STLT Trouble Orders ≤ 4 Days</v>
          </cell>
          <cell r="B29" t="str">
            <v>H</v>
          </cell>
          <cell r="C29">
            <v>0.82</v>
          </cell>
          <cell r="D29">
            <v>0.84</v>
          </cell>
          <cell r="E29" t="str">
            <v>é</v>
          </cell>
          <cell r="F29">
            <v>0.85</v>
          </cell>
          <cell r="G29">
            <v>0.82</v>
          </cell>
          <cell r="H29">
            <v>0.84</v>
          </cell>
          <cell r="I29">
            <v>0.88</v>
          </cell>
          <cell r="J29">
            <v>0.84</v>
          </cell>
          <cell r="K29" t="str">
            <v>TC&amp;M</v>
          </cell>
          <cell r="L29" t="str">
            <v>UOS</v>
          </cell>
          <cell r="M29" t="str">
            <v>DP&amp;C</v>
          </cell>
          <cell r="N29" t="str">
            <v>VP&amp;O</v>
          </cell>
          <cell r="P29" t="str">
            <v>% STLT Trouble Orders ≤ 4 Days</v>
          </cell>
          <cell r="Q29" t="str">
            <v>H</v>
          </cell>
          <cell r="R29">
            <v>0.67</v>
          </cell>
          <cell r="S29">
            <v>0.84</v>
          </cell>
          <cell r="T29" t="str">
            <v>-</v>
          </cell>
          <cell r="U29">
            <v>0.72</v>
          </cell>
          <cell r="V29">
            <v>0.71</v>
          </cell>
          <cell r="W29">
            <v>0.69</v>
          </cell>
          <cell r="X29">
            <v>0.7</v>
          </cell>
          <cell r="Y29">
            <v>0.77</v>
          </cell>
          <cell r="Z29" t="str">
            <v>DP&amp;C</v>
          </cell>
          <cell r="AA29" t="str">
            <v>VP&amp;O</v>
          </cell>
          <cell r="AC29" t="str">
            <v>Financial YTD</v>
          </cell>
        </row>
        <row r="30">
          <cell r="A30" t="str">
            <v>Moment of Truth Survey</v>
          </cell>
          <cell r="B30" t="str">
            <v>H</v>
          </cell>
          <cell r="C30">
            <v>8.82</v>
          </cell>
          <cell r="D30">
            <v>9</v>
          </cell>
          <cell r="E30" t="str">
            <v>ê</v>
          </cell>
          <cell r="F30">
            <v>8.76</v>
          </cell>
          <cell r="G30">
            <v>8.64</v>
          </cell>
          <cell r="H30">
            <v>8.9</v>
          </cell>
          <cell r="I30">
            <v>8.64</v>
          </cell>
          <cell r="J30">
            <v>8.83</v>
          </cell>
          <cell r="K30">
            <v>8.4197310000000005</v>
          </cell>
          <cell r="L30">
            <v>25.183886999999999</v>
          </cell>
          <cell r="M30">
            <v>7.97</v>
          </cell>
          <cell r="N30">
            <v>54.793767000000003</v>
          </cell>
          <cell r="P30" t="str">
            <v>Moment of Truth Survey</v>
          </cell>
          <cell r="Q30" t="str">
            <v>H</v>
          </cell>
          <cell r="R30">
            <v>8.68</v>
          </cell>
          <cell r="S30">
            <v>9</v>
          </cell>
          <cell r="T30" t="str">
            <v>-</v>
          </cell>
          <cell r="U30">
            <v>8.65</v>
          </cell>
          <cell r="V30">
            <v>8.5399999999999991</v>
          </cell>
          <cell r="W30">
            <v>8.94</v>
          </cell>
          <cell r="X30">
            <v>8.81</v>
          </cell>
          <cell r="Y30">
            <v>8.27</v>
          </cell>
          <cell r="Z30">
            <v>50.760264999999997</v>
          </cell>
          <cell r="AA30">
            <v>9.1269390000000001</v>
          </cell>
          <cell r="AB30">
            <v>8.07</v>
          </cell>
          <cell r="AC30">
            <v>1.254984571723371</v>
          </cell>
        </row>
        <row r="31">
          <cell r="A31" t="str">
            <v>New Business Construction Survey</v>
          </cell>
          <cell r="B31" t="str">
            <v>H</v>
          </cell>
          <cell r="C31">
            <v>8.4</v>
          </cell>
          <cell r="D31">
            <v>8.5</v>
          </cell>
          <cell r="E31" t="str">
            <v>ê</v>
          </cell>
          <cell r="F31">
            <v>8.17</v>
          </cell>
          <cell r="G31">
            <v>8.11</v>
          </cell>
          <cell r="H31">
            <v>8.02</v>
          </cell>
          <cell r="I31">
            <v>8.39</v>
          </cell>
          <cell r="J31">
            <v>8.14</v>
          </cell>
          <cell r="K31">
            <v>9.2791656199999988</v>
          </cell>
          <cell r="L31">
            <v>26.249333560000004</v>
          </cell>
          <cell r="M31">
            <v>28.88760534</v>
          </cell>
          <cell r="N31">
            <v>151.8380669</v>
          </cell>
          <cell r="P31" t="str">
            <v>New Business Construction Survey</v>
          </cell>
          <cell r="Q31" t="str">
            <v>H</v>
          </cell>
          <cell r="R31">
            <v>8.4600000000000009</v>
          </cell>
          <cell r="S31">
            <v>8.5</v>
          </cell>
          <cell r="T31" t="str">
            <v>-</v>
          </cell>
          <cell r="U31">
            <v>8.25</v>
          </cell>
          <cell r="V31">
            <v>7.9</v>
          </cell>
          <cell r="W31">
            <v>7.98</v>
          </cell>
          <cell r="X31">
            <v>8.64</v>
          </cell>
          <cell r="Y31">
            <v>8.5500000000000007</v>
          </cell>
          <cell r="Z31">
            <v>5.9068916900000001</v>
          </cell>
          <cell r="AA31">
            <v>16.456696230000002</v>
          </cell>
          <cell r="AC31">
            <v>1.1796629956903193</v>
          </cell>
        </row>
        <row r="32">
          <cell r="A32" t="str">
            <v>Number of Regulatory Inquiries</v>
          </cell>
          <cell r="B32" t="str">
            <v>L</v>
          </cell>
          <cell r="C32">
            <v>264</v>
          </cell>
          <cell r="D32">
            <v>219</v>
          </cell>
          <cell r="E32" t="str">
            <v>é</v>
          </cell>
          <cell r="F32">
            <v>145</v>
          </cell>
          <cell r="G32">
            <v>58</v>
          </cell>
          <cell r="H32">
            <v>47</v>
          </cell>
          <cell r="I32">
            <v>21</v>
          </cell>
          <cell r="J32">
            <v>15</v>
          </cell>
          <cell r="K32">
            <v>4</v>
          </cell>
          <cell r="M32">
            <v>0</v>
          </cell>
          <cell r="P32" t="str">
            <v>Number of Regulatory Inquiries</v>
          </cell>
          <cell r="Q32" t="str">
            <v>L</v>
          </cell>
          <cell r="R32">
            <v>9</v>
          </cell>
          <cell r="S32">
            <v>19.88649262202043</v>
          </cell>
          <cell r="T32" t="str">
            <v>+</v>
          </cell>
          <cell r="U32">
            <v>18</v>
          </cell>
          <cell r="V32">
            <v>6</v>
          </cell>
          <cell r="W32">
            <v>8</v>
          </cell>
          <cell r="X32">
            <v>1</v>
          </cell>
          <cell r="Y32">
            <v>2</v>
          </cell>
          <cell r="Z32">
            <v>1</v>
          </cell>
          <cell r="AB32">
            <v>0</v>
          </cell>
          <cell r="AC32">
            <v>1.9598433182879631</v>
          </cell>
        </row>
        <row r="33">
          <cell r="A33" t="str">
            <v>NJ Stimulus Capital Earnings ($M)</v>
          </cell>
          <cell r="B33" t="str">
            <v>H</v>
          </cell>
          <cell r="D33">
            <v>10.199999999999999</v>
          </cell>
          <cell r="E33" t="str">
            <v>ê</v>
          </cell>
          <cell r="F33">
            <v>9.1453803307598012</v>
          </cell>
          <cell r="Q33">
            <v>1.3483108788979365</v>
          </cell>
          <cell r="R33" t="str">
            <v>-</v>
          </cell>
          <cell r="S33">
            <v>1.0976894847298717</v>
          </cell>
          <cell r="AC33">
            <v>1.1033940852196273</v>
          </cell>
        </row>
        <row r="34">
          <cell r="A34" t="str">
            <v>Blanket Capital Results</v>
          </cell>
          <cell r="B34" t="str">
            <v>ELECTRIC DELIVERY</v>
          </cell>
          <cell r="D34">
            <v>0.8</v>
          </cell>
          <cell r="E34" t="str">
            <v>ê</v>
          </cell>
          <cell r="F34">
            <v>0.3</v>
          </cell>
          <cell r="G34">
            <v>0.5</v>
          </cell>
          <cell r="H34">
            <v>0.3</v>
          </cell>
          <cell r="I34">
            <v>0.4</v>
          </cell>
          <cell r="J34">
            <v>0.3</v>
          </cell>
        </row>
        <row r="35">
          <cell r="A35" t="str">
            <v>ECONOMIC</v>
          </cell>
          <cell r="B35" t="str">
            <v>L/H</v>
          </cell>
          <cell r="C35" t="str">
            <v>Nov 08 YTD</v>
          </cell>
          <cell r="D35" t="str">
            <v>2009 Target</v>
          </cell>
          <cell r="E35" t="str">
            <v>YE Forecast</v>
          </cell>
          <cell r="F35" t="str">
            <v>Electric Delivery</v>
          </cell>
          <cell r="G35" t="str">
            <v>Central</v>
          </cell>
          <cell r="H35" t="str">
            <v>Metro</v>
          </cell>
          <cell r="I35" t="str">
            <v>Pal</v>
          </cell>
          <cell r="J35" t="str">
            <v>South</v>
          </cell>
          <cell r="K35" t="str">
            <v>TC&amp;M</v>
          </cell>
          <cell r="L35" t="str">
            <v>UOS</v>
          </cell>
          <cell r="M35" t="str">
            <v>DPCG</v>
          </cell>
          <cell r="N35" t="str">
            <v>VP &amp;
Other</v>
          </cell>
        </row>
        <row r="36">
          <cell r="A36" t="str">
            <v>Total CapEx ($M)</v>
          </cell>
          <cell r="B36" t="str">
            <v>L</v>
          </cell>
          <cell r="C36">
            <v>465.84120000000001</v>
          </cell>
          <cell r="D36">
            <v>588.20000000000005</v>
          </cell>
          <cell r="E36" t="str">
            <v>ê</v>
          </cell>
          <cell r="F36">
            <v>565.36101299999996</v>
          </cell>
          <cell r="G36">
            <v>57.642246999999998</v>
          </cell>
          <cell r="H36">
            <v>72.520971000000003</v>
          </cell>
          <cell r="I36">
            <v>70.654605000000004</v>
          </cell>
          <cell r="J36">
            <v>65.823378000000005</v>
          </cell>
          <cell r="K36">
            <v>9.7949929999999998</v>
          </cell>
          <cell r="L36">
            <v>11.990888999999999</v>
          </cell>
          <cell r="M36">
            <v>251.60314700000001</v>
          </cell>
          <cell r="N36">
            <v>25.149084999999999</v>
          </cell>
        </row>
        <row r="37">
          <cell r="A37" t="str">
            <v>Accountability O&amp;M ($M)</v>
          </cell>
          <cell r="B37" t="str">
            <v>L</v>
          </cell>
          <cell r="C37">
            <v>271.93947970502148</v>
          </cell>
          <cell r="D37">
            <v>336.1</v>
          </cell>
          <cell r="E37" t="str">
            <v>é</v>
          </cell>
          <cell r="F37">
            <v>287.13512888584472</v>
          </cell>
          <cell r="G37">
            <v>26.340297677074584</v>
          </cell>
          <cell r="H37">
            <v>28.400481658526612</v>
          </cell>
          <cell r="I37">
            <v>22.242666499868164</v>
          </cell>
          <cell r="J37">
            <v>30.938273917604977</v>
          </cell>
          <cell r="K37">
            <v>7.8042798745800779</v>
          </cell>
          <cell r="L37">
            <v>24.488672795625</v>
          </cell>
          <cell r="M37">
            <v>30.841326449909062</v>
          </cell>
          <cell r="N37">
            <v>116.07913001265619</v>
          </cell>
        </row>
        <row r="38">
          <cell r="A38" t="str">
            <v>Transmission Plant Additions and CWIP ($M)</v>
          </cell>
          <cell r="B38" t="str">
            <v>H</v>
          </cell>
          <cell r="C38">
            <v>8.8774625332983828</v>
          </cell>
          <cell r="D38">
            <v>263</v>
          </cell>
          <cell r="E38" t="str">
            <v>é</v>
          </cell>
          <cell r="F38">
            <v>249.49952089599998</v>
          </cell>
          <cell r="L38">
            <v>9.1999999999999993</v>
          </cell>
          <cell r="M38">
            <v>249.49952089599998</v>
          </cell>
        </row>
        <row r="39">
          <cell r="A39" t="str">
            <v>Total Average Inventory ($M)</v>
          </cell>
          <cell r="B39" t="str">
            <v>L</v>
          </cell>
          <cell r="C39">
            <v>61.266265849090914</v>
          </cell>
          <cell r="D39">
            <v>64</v>
          </cell>
          <cell r="E39" t="str">
            <v>ê</v>
          </cell>
          <cell r="F39">
            <v>66.913868701818188</v>
          </cell>
          <cell r="G39">
            <v>7.3235924245454553</v>
          </cell>
          <cell r="H39">
            <v>9.4828189972727284</v>
          </cell>
          <cell r="I39">
            <v>6.5989023245454552</v>
          </cell>
          <cell r="J39">
            <v>6.4313445999999992</v>
          </cell>
          <cell r="K39">
            <v>3.4777055727272721</v>
          </cell>
          <cell r="L39">
            <v>66.913868701818188</v>
          </cell>
          <cell r="M39">
            <v>0.52450691727272736</v>
          </cell>
          <cell r="N39">
            <v>0.47020614027815949</v>
          </cell>
        </row>
        <row r="40">
          <cell r="A40" t="str">
            <v>Capital Projects' Results</v>
          </cell>
          <cell r="B40" t="str">
            <v>H</v>
          </cell>
          <cell r="C40">
            <v>0.7228306053652146</v>
          </cell>
          <cell r="D40">
            <v>0.86799999999999999</v>
          </cell>
          <cell r="E40" t="str">
            <v>ê</v>
          </cell>
          <cell r="F40">
            <v>0.45158641670101024</v>
          </cell>
          <cell r="M40">
            <v>0.92644702465783213</v>
          </cell>
          <cell r="N40">
            <v>0</v>
          </cell>
        </row>
        <row r="41">
          <cell r="A41" t="str">
            <v>Current Capital Performance</v>
          </cell>
          <cell r="B41" t="str">
            <v>H</v>
          </cell>
          <cell r="D41">
            <v>1</v>
          </cell>
          <cell r="E41" t="str">
            <v>é</v>
          </cell>
          <cell r="F41">
            <v>1.0474094141460659</v>
          </cell>
          <cell r="M41">
            <v>1.0474094141460659</v>
          </cell>
        </row>
        <row r="42">
          <cell r="A42" t="str">
            <v>* Color coding for Solar for all reflects revised target of 3.8</v>
          </cell>
        </row>
        <row r="43">
          <cell r="A43" t="str">
            <v>LEGEND:            On track to meet Target   é               Meeting Target at risk   çè               Not expected to meet Target   ê</v>
          </cell>
          <cell r="B43" t="str">
            <v>ELECTRIC DELIVERY</v>
          </cell>
        </row>
        <row r="44">
          <cell r="A44" t="str">
            <v>GREEN ENERGY</v>
          </cell>
          <cell r="B44" t="str">
            <v>L/H</v>
          </cell>
          <cell r="C44" t="str">
            <v>Nov 08 YTD</v>
          </cell>
          <cell r="D44" t="str">
            <v>2009 Target</v>
          </cell>
          <cell r="E44" t="str">
            <v>YE Forecast</v>
          </cell>
          <cell r="F44" t="str">
            <v>Electric Delivery</v>
          </cell>
          <cell r="G44" t="str">
            <v>Central</v>
          </cell>
          <cell r="H44" t="str">
            <v>Metro</v>
          </cell>
          <cell r="I44" t="str">
            <v>Pal</v>
          </cell>
          <cell r="J44" t="str">
            <v>South</v>
          </cell>
          <cell r="K44" t="str">
            <v>TC&amp;M</v>
          </cell>
          <cell r="L44" t="str">
            <v>UOS</v>
          </cell>
          <cell r="M44" t="str">
            <v>DPCG</v>
          </cell>
          <cell r="N44" t="str">
            <v>VP &amp;
Other</v>
          </cell>
        </row>
        <row r="45">
          <cell r="A45" t="str">
            <v>Fleet MPG</v>
          </cell>
          <cell r="B45" t="str">
            <v>H</v>
          </cell>
          <cell r="C45">
            <v>8.9209439931870556</v>
          </cell>
          <cell r="D45">
            <v>8.9</v>
          </cell>
          <cell r="E45" t="str">
            <v>é</v>
          </cell>
          <cell r="F45">
            <v>8.9570602114278799</v>
          </cell>
          <cell r="L45">
            <v>8.9570602114278799</v>
          </cell>
        </row>
        <row r="46">
          <cell r="A46" t="str">
            <v>Non-Hazardous Waste</v>
          </cell>
          <cell r="B46" t="str">
            <v>H</v>
          </cell>
          <cell r="C46">
            <v>0.90732662071486347</v>
          </cell>
          <cell r="D46">
            <v>0.93799999999999994</v>
          </cell>
          <cell r="E46" t="str">
            <v>é</v>
          </cell>
          <cell r="F46">
            <v>0.96672648230640068</v>
          </cell>
          <cell r="G46">
            <v>0.93401577664008528</v>
          </cell>
          <cell r="H46">
            <v>0.95547171814378495</v>
          </cell>
          <cell r="I46">
            <v>0.94451781694458659</v>
          </cell>
          <cell r="J46">
            <v>0.94245263197025497</v>
          </cell>
          <cell r="K46">
            <v>0.99559258914189197</v>
          </cell>
          <cell r="L46">
            <v>0.76243251262600054</v>
          </cell>
          <cell r="N46">
            <v>0.25552218082346839</v>
          </cell>
        </row>
        <row r="49">
          <cell r="A49" t="str">
            <v>LEGEND:   Expected to meet or exceed goal é     Achievement of goal not yet assured çè     Not expected to meet goal 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_GreenEnergySummary"/>
      <sheetName val="GreenEnergyMenu"/>
      <sheetName val="IndexGreenEnergyMenu"/>
      <sheetName val="Reporting_Period"/>
      <sheetName val="FleetMPG_Month"/>
      <sheetName val="PeakDemand_Month"/>
      <sheetName val="RenewEnergy_Month"/>
      <sheetName val="NewSolar_Month"/>
      <sheetName val="NonHazardWaste_Month"/>
      <sheetName val="HazardousWaste_Month"/>
      <sheetName val="EnergySavings_Month"/>
      <sheetName val="Data_FleetMPG"/>
      <sheetName val="Data_PeakDemand"/>
      <sheetName val="Data_RenewEnergy"/>
      <sheetName val="Data_NewSolar"/>
      <sheetName val="Data_NonHazardWaste"/>
      <sheetName val="Data_HazardousWaste"/>
      <sheetName val="Data_EnergySavings"/>
      <sheetName val="FleetMPG_Qtr_YTD"/>
      <sheetName val="PeakDemand_Qtr_YTD"/>
      <sheetName val="RenewEnergy_Qtr_YTD"/>
      <sheetName val="NewSolar_Qtr_YTD"/>
      <sheetName val="NonHazardWaste_Qtr_YTD"/>
      <sheetName val="HazardousWaste_Qtr_YTD"/>
      <sheetName val="EnergySavings_Qtr_YTD"/>
    </sheetNames>
    <sheetDataSet>
      <sheetData sheetId="0" refreshError="1">
        <row r="55">
          <cell r="L55" t="str">
            <v>Fleet MPG</v>
          </cell>
          <cell r="M55" t="str">
            <v>H</v>
          </cell>
          <cell r="O55" t="str">
            <v xml:space="preserve"> </v>
          </cell>
          <cell r="P55" t="str">
            <v xml:space="preserve"> </v>
          </cell>
        </row>
        <row r="56">
          <cell r="L56" t="str">
            <v>Peak Demand Reduction (MW)</v>
          </cell>
          <cell r="M56" t="str">
            <v>H</v>
          </cell>
          <cell r="P56" t="str">
            <v>+</v>
          </cell>
          <cell r="Q56" t="str">
            <v>Qtrly</v>
          </cell>
          <cell r="U56" t="str">
            <v>Qtrly</v>
          </cell>
          <cell r="V56" t="e">
            <v>#N/A</v>
          </cell>
        </row>
        <row r="57">
          <cell r="L57" t="str">
            <v>Renewable Energy Generated (kWh)</v>
          </cell>
          <cell r="M57" t="str">
            <v>H</v>
          </cell>
          <cell r="O57" t="str">
            <v xml:space="preserve"> </v>
          </cell>
          <cell r="P57" t="str">
            <v>-</v>
          </cell>
          <cell r="Q57" t="str">
            <v>Qtrly</v>
          </cell>
          <cell r="U57" t="str">
            <v>Qtrly</v>
          </cell>
          <cell r="V57" t="e">
            <v>#N/A</v>
          </cell>
        </row>
        <row r="58">
          <cell r="L58" t="str">
            <v>Net Number of New Solar Meters in UEZs</v>
          </cell>
          <cell r="M58" t="str">
            <v>H</v>
          </cell>
          <cell r="P58" t="str">
            <v>+</v>
          </cell>
          <cell r="Q58" t="str">
            <v>Qtrly</v>
          </cell>
          <cell r="U58" t="str">
            <v>Qtrly</v>
          </cell>
          <cell r="V58" t="e">
            <v>#N/A</v>
          </cell>
        </row>
        <row r="59">
          <cell r="L59" t="str">
            <v>Non-Hazardous Waste</v>
          </cell>
          <cell r="M59" t="str">
            <v>L</v>
          </cell>
          <cell r="P59" t="str">
            <v>+</v>
          </cell>
          <cell r="Q59" t="str">
            <v>Qtrly</v>
          </cell>
          <cell r="U59">
            <v>0</v>
          </cell>
          <cell r="V59" t="e">
            <v>#N/A</v>
          </cell>
        </row>
        <row r="60">
          <cell r="L60" t="str">
            <v>Hazardous Waste</v>
          </cell>
          <cell r="M60" t="str">
            <v>L</v>
          </cell>
          <cell r="P60" t="str">
            <v>-</v>
          </cell>
          <cell r="Q60">
            <v>0</v>
          </cell>
          <cell r="R60">
            <v>0</v>
          </cell>
          <cell r="S60" t="str">
            <v>Qtrly</v>
          </cell>
          <cell r="T60">
            <v>0</v>
          </cell>
          <cell r="V60" t="e">
            <v>#N/A</v>
          </cell>
        </row>
        <row r="61">
          <cell r="L61" t="str">
            <v>Carbon Abatement Energy Savings (kWh equivalent)</v>
          </cell>
          <cell r="M61" t="str">
            <v>H</v>
          </cell>
          <cell r="P61" t="str">
            <v>-</v>
          </cell>
          <cell r="Q61">
            <v>60.2</v>
          </cell>
          <cell r="R61">
            <v>0</v>
          </cell>
          <cell r="S61">
            <v>0</v>
          </cell>
          <cell r="T61">
            <v>0</v>
          </cell>
          <cell r="V61" t="e">
            <v>#N/A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_GreenEnergySummary"/>
      <sheetName val="GreenEnergyMenu"/>
      <sheetName val="IndexGreenEnergyMenu"/>
      <sheetName val="Reporting_Period"/>
      <sheetName val="Data_FleetMPG"/>
      <sheetName val="Data_RenewEnergy"/>
      <sheetName val="Data_NonHazardWaste"/>
      <sheetName val="Data_EnergySavings"/>
      <sheetName val="Data_NewSolar"/>
      <sheetName val="Data_PeakDemand"/>
      <sheetName val="Data_HazardousWaste"/>
      <sheetName val="FleetMPG_Qtr_YTD"/>
      <sheetName val="RenewEnergy_Qtr_YTD"/>
      <sheetName val="NonHazardWaste_Qtr_YTD"/>
      <sheetName val="EnergySavings_Qtr_YTD"/>
      <sheetName val="NewSolar_Qtr_YTD"/>
      <sheetName val="PeakDemand_Qtr_YTD"/>
      <sheetName val="HazardousWaste_Qtr_YTD"/>
      <sheetName val="FleetMPG_Month"/>
      <sheetName val="RenewEnergy_Month"/>
      <sheetName val="NonHazardWaste_Month"/>
      <sheetName val="EnergySavings_Month"/>
      <sheetName val="NewSolar"/>
      <sheetName val="PeakDemand"/>
      <sheetName val="HazardousWaste"/>
      <sheetName val="GreenEnergy_Metrics_Master"/>
    </sheetNames>
    <sheetDataSet>
      <sheetData sheetId="0" refreshError="1">
        <row r="55">
          <cell r="A55" t="str">
            <v>Fleet MPG</v>
          </cell>
          <cell r="B55" t="str">
            <v>H</v>
          </cell>
          <cell r="C55">
            <v>8.9209439931870556</v>
          </cell>
          <cell r="D55">
            <v>8.9</v>
          </cell>
          <cell r="E55" t="str">
            <v>é</v>
          </cell>
          <cell r="F55">
            <v>8.9570602114278799</v>
          </cell>
        </row>
        <row r="56">
          <cell r="A56" t="str">
            <v>Renewable Energy Generated (kWh)</v>
          </cell>
          <cell r="B56" t="str">
            <v>H</v>
          </cell>
          <cell r="D56">
            <v>8479000</v>
          </cell>
          <cell r="E56" t="str">
            <v>ê</v>
          </cell>
          <cell r="F56">
            <v>4224148.3118333332</v>
          </cell>
          <cell r="J56">
            <v>4224148.3118333332</v>
          </cell>
        </row>
        <row r="57">
          <cell r="A57" t="str">
            <v>Non-Hazardous Waste</v>
          </cell>
          <cell r="B57" t="str">
            <v>L</v>
          </cell>
          <cell r="C57">
            <v>0.96889999999999998</v>
          </cell>
          <cell r="D57">
            <v>0.96899999999999997</v>
          </cell>
          <cell r="E57" t="str">
            <v>é</v>
          </cell>
          <cell r="F57">
            <v>0.97883845015190174</v>
          </cell>
          <cell r="G57">
            <v>0.72030000000000005</v>
          </cell>
          <cell r="H57">
            <v>0.99099999999999999</v>
          </cell>
          <cell r="I57">
            <v>0.93782407515859079</v>
          </cell>
        </row>
        <row r="58">
          <cell r="A58" t="str">
            <v>Energy Efficiency Energy Savings (kWh equivalent)</v>
          </cell>
          <cell r="B58" t="str">
            <v>H</v>
          </cell>
          <cell r="D58">
            <v>30373151</v>
          </cell>
          <cell r="E58" t="str">
            <v>é</v>
          </cell>
          <cell r="F58">
            <v>53534833.286763452</v>
          </cell>
          <cell r="J58">
            <v>53534833.286763459</v>
          </cell>
        </row>
        <row r="59">
          <cell r="A59" t="str">
            <v>Net Number of New Solar Meters in UEZs</v>
          </cell>
          <cell r="B59" t="str">
            <v>H</v>
          </cell>
          <cell r="D59">
            <v>6</v>
          </cell>
          <cell r="E59" t="str">
            <v>é</v>
          </cell>
          <cell r="F59">
            <v>4</v>
          </cell>
          <cell r="J59">
            <v>4</v>
          </cell>
        </row>
        <row r="60">
          <cell r="A60" t="str">
            <v>Peak Demand Reduction (MW)</v>
          </cell>
          <cell r="B60" t="str">
            <v>H</v>
          </cell>
          <cell r="D60">
            <v>61.8</v>
          </cell>
          <cell r="E60" t="str">
            <v>é</v>
          </cell>
          <cell r="F60">
            <v>61.9</v>
          </cell>
          <cell r="J60">
            <v>61.9</v>
          </cell>
        </row>
        <row r="61">
          <cell r="A61" t="str">
            <v>Hazardous Waste</v>
          </cell>
          <cell r="B61" t="str">
            <v>L</v>
          </cell>
          <cell r="C61">
            <v>1.44</v>
          </cell>
          <cell r="D61">
            <v>3.59</v>
          </cell>
          <cell r="E61" t="str">
            <v>é</v>
          </cell>
          <cell r="F61">
            <v>2.16</v>
          </cell>
        </row>
        <row r="63">
          <cell r="A63" t="str">
            <v>Expected to meet or exceed goal   é    Achievement of goal not yet assured   çè    Not expected to meet goal   ê</v>
          </cell>
        </row>
        <row r="65">
          <cell r="A65" t="str">
            <v>Master Column (A) for Metric Names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onsible Parties"/>
      <sheetName val="Customer Operations"/>
      <sheetName val="YTD PIP Status"/>
    </sheetNames>
    <sheetDataSet>
      <sheetData sheetId="0" refreshError="1"/>
      <sheetData sheetId="1" refreshError="1">
        <row r="9">
          <cell r="A9" t="str">
            <v>OSHA Days Away Rate (Severity)</v>
          </cell>
          <cell r="B9" t="str">
            <v>L</v>
          </cell>
          <cell r="C9">
            <v>0</v>
          </cell>
          <cell r="D9">
            <v>1.61</v>
          </cell>
          <cell r="E9" t="str">
            <v>é</v>
          </cell>
          <cell r="F9">
            <v>0</v>
          </cell>
          <cell r="G9">
            <v>0</v>
          </cell>
          <cell r="H9">
            <v>0</v>
          </cell>
          <cell r="I9">
            <v>0</v>
          </cell>
          <cell r="J9">
            <v>0</v>
          </cell>
          <cell r="K9">
            <v>0</v>
          </cell>
          <cell r="L9">
            <v>0</v>
          </cell>
          <cell r="M9">
            <v>0</v>
          </cell>
          <cell r="N9">
            <v>0</v>
          </cell>
          <cell r="P9" t="str">
            <v>OSHA Days Away Rate (Severity)</v>
          </cell>
          <cell r="Q9" t="str">
            <v>L</v>
          </cell>
          <cell r="R9">
            <v>0</v>
          </cell>
          <cell r="S9">
            <v>1.61</v>
          </cell>
          <cell r="T9" t="str">
            <v>+</v>
          </cell>
          <cell r="U9">
            <v>0</v>
          </cell>
          <cell r="V9">
            <v>0</v>
          </cell>
          <cell r="W9">
            <v>0</v>
          </cell>
          <cell r="X9">
            <v>0</v>
          </cell>
          <cell r="Y9">
            <v>0</v>
          </cell>
          <cell r="Z9">
            <v>0</v>
          </cell>
          <cell r="AA9">
            <v>0</v>
          </cell>
          <cell r="AB9">
            <v>0</v>
          </cell>
          <cell r="AC9">
            <v>0</v>
          </cell>
        </row>
        <row r="10">
          <cell r="A10" t="str">
            <v>Motor Vehicle Accident Rate</v>
          </cell>
          <cell r="B10" t="str">
            <v>L</v>
          </cell>
          <cell r="C10">
            <v>4.12</v>
          </cell>
          <cell r="D10">
            <v>3.21</v>
          </cell>
          <cell r="E10" t="str">
            <v>é</v>
          </cell>
          <cell r="F10">
            <v>6.1</v>
          </cell>
          <cell r="G10">
            <v>0</v>
          </cell>
          <cell r="H10">
            <v>5.12</v>
          </cell>
          <cell r="I10">
            <v>0</v>
          </cell>
          <cell r="J10">
            <v>0</v>
          </cell>
          <cell r="K10">
            <v>175.7</v>
          </cell>
          <cell r="L10">
            <v>0</v>
          </cell>
          <cell r="M10">
            <v>0</v>
          </cell>
          <cell r="N10">
            <v>34.799999999999997</v>
          </cell>
          <cell r="P10" t="str">
            <v>Motor Vehicle Accident Rate</v>
          </cell>
          <cell r="Q10" t="str">
            <v>L</v>
          </cell>
          <cell r="R10">
            <v>4.09</v>
          </cell>
          <cell r="S10">
            <v>3.21</v>
          </cell>
          <cell r="T10" t="str">
            <v>-</v>
          </cell>
          <cell r="U10">
            <v>9.82</v>
          </cell>
          <cell r="V10">
            <v>0</v>
          </cell>
          <cell r="W10">
            <v>9.8000000000000007</v>
          </cell>
          <cell r="X10">
            <v>0</v>
          </cell>
          <cell r="Y10">
            <v>0</v>
          </cell>
          <cell r="Z10">
            <v>337</v>
          </cell>
          <cell r="AA10">
            <v>0</v>
          </cell>
          <cell r="AB10">
            <v>0</v>
          </cell>
          <cell r="AC10">
            <v>0</v>
          </cell>
        </row>
        <row r="11">
          <cell r="A11" t="str">
            <v>Availability - Illness</v>
          </cell>
          <cell r="B11" t="str">
            <v>H</v>
          </cell>
          <cell r="C11">
            <v>0.94599999999999995</v>
          </cell>
          <cell r="D11">
            <v>0.97299999999999998</v>
          </cell>
          <cell r="E11" t="str">
            <v>é</v>
          </cell>
          <cell r="F11">
            <v>0.95499999999999996</v>
          </cell>
          <cell r="G11">
            <v>0.94899999999999995</v>
          </cell>
          <cell r="H11">
            <v>0.95899999999999996</v>
          </cell>
          <cell r="I11">
            <v>0.95699999999999996</v>
          </cell>
          <cell r="J11">
            <v>0.93799999999999994</v>
          </cell>
          <cell r="K11">
            <v>0.95699999999999996</v>
          </cell>
          <cell r="L11">
            <v>0.997</v>
          </cell>
          <cell r="M11">
            <v>1</v>
          </cell>
          <cell r="N11">
            <v>0.99099999999999999</v>
          </cell>
          <cell r="P11" t="str">
            <v>Availability - Illness</v>
          </cell>
          <cell r="Q11" t="str">
            <v>H</v>
          </cell>
          <cell r="R11">
            <v>0.93899999999999995</v>
          </cell>
          <cell r="S11">
            <v>0.97299999999999998</v>
          </cell>
          <cell r="T11" t="str">
            <v>-</v>
          </cell>
          <cell r="U11">
            <v>0.95599999999999996</v>
          </cell>
          <cell r="V11">
            <v>0.94399999999999995</v>
          </cell>
          <cell r="W11">
            <v>0.96699999999999997</v>
          </cell>
          <cell r="X11">
            <v>0.95799999999999996</v>
          </cell>
          <cell r="Y11">
            <v>0.93799999999999994</v>
          </cell>
          <cell r="Z11">
            <v>0.96699999999999997</v>
          </cell>
          <cell r="AA11">
            <v>0.995</v>
          </cell>
          <cell r="AB11">
            <v>1</v>
          </cell>
          <cell r="AC11">
            <v>0.99199999999999999</v>
          </cell>
        </row>
        <row r="12">
          <cell r="A12" t="str">
            <v>Staffing Levels - Permanent</v>
          </cell>
          <cell r="B12" t="str">
            <v>L</v>
          </cell>
          <cell r="C12">
            <v>1525</v>
          </cell>
          <cell r="D12">
            <v>1489</v>
          </cell>
          <cell r="E12" t="str">
            <v>é</v>
          </cell>
          <cell r="F12">
            <v>1586</v>
          </cell>
          <cell r="G12">
            <v>485</v>
          </cell>
          <cell r="H12">
            <v>535</v>
          </cell>
          <cell r="I12">
            <v>221</v>
          </cell>
          <cell r="J12">
            <v>198</v>
          </cell>
          <cell r="K12">
            <v>44</v>
          </cell>
          <cell r="L12">
            <v>30</v>
          </cell>
          <cell r="M12">
            <v>10</v>
          </cell>
          <cell r="N12">
            <v>63</v>
          </cell>
          <cell r="P12" t="str">
            <v>Staffing Levels - Permanent</v>
          </cell>
          <cell r="Q12" t="str">
            <v>L</v>
          </cell>
          <cell r="R12">
            <v>1525</v>
          </cell>
          <cell r="S12">
            <v>1493</v>
          </cell>
          <cell r="T12" t="str">
            <v>-</v>
          </cell>
          <cell r="U12">
            <v>1586</v>
          </cell>
          <cell r="V12">
            <v>485</v>
          </cell>
          <cell r="W12">
            <v>535</v>
          </cell>
          <cell r="X12">
            <v>221</v>
          </cell>
          <cell r="Y12">
            <v>198</v>
          </cell>
          <cell r="Z12">
            <v>44</v>
          </cell>
          <cell r="AA12">
            <v>30</v>
          </cell>
          <cell r="AB12">
            <v>10</v>
          </cell>
          <cell r="AC12">
            <v>63</v>
          </cell>
        </row>
        <row r="13">
          <cell r="A13" t="str">
            <v>Employee Technical Trng - BU</v>
          </cell>
          <cell r="B13" t="str">
            <v>H</v>
          </cell>
          <cell r="C13" t="str">
            <v>Qtrly</v>
          </cell>
          <cell r="D13">
            <v>1</v>
          </cell>
          <cell r="E13" t="str">
            <v>é</v>
          </cell>
          <cell r="F13" t="str">
            <v>Qtrly</v>
          </cell>
          <cell r="G13">
            <v>0.20799999999999999</v>
          </cell>
          <cell r="H13">
            <v>5.8999999999999997E-2</v>
          </cell>
          <cell r="I13">
            <v>0.16500000000000001</v>
          </cell>
          <cell r="J13">
            <v>8.6999999999999994E-2</v>
          </cell>
          <cell r="K13">
            <v>5.0000000000000001E-3</v>
          </cell>
          <cell r="L13">
            <v>3.2000000000000001E-2</v>
          </cell>
          <cell r="M13">
            <v>0</v>
          </cell>
          <cell r="N13">
            <v>3.5999999999999997E-2</v>
          </cell>
          <cell r="P13" t="str">
            <v>Employee Technical Trng - BU</v>
          </cell>
          <cell r="Q13" t="str">
            <v>H</v>
          </cell>
          <cell r="R13" t="str">
            <v>Qtrly</v>
          </cell>
          <cell r="S13" t="str">
            <v>Qtrly</v>
          </cell>
          <cell r="T13" t="str">
            <v>+</v>
          </cell>
          <cell r="U13" t="str">
            <v>Qtrly</v>
          </cell>
          <cell r="V13">
            <v>0.13900000000000001</v>
          </cell>
          <cell r="W13">
            <v>5.8999999999999997E-2</v>
          </cell>
          <cell r="X13">
            <v>0.13800000000000001</v>
          </cell>
          <cell r="Y13">
            <v>5.8999999999999997E-2</v>
          </cell>
          <cell r="Z13">
            <v>6.0000000000000001E-3</v>
          </cell>
          <cell r="AA13">
            <v>2.8000000000000001E-2</v>
          </cell>
          <cell r="AB13">
            <v>0</v>
          </cell>
          <cell r="AC13">
            <v>8.9999999999999993E-3</v>
          </cell>
        </row>
        <row r="14">
          <cell r="A14" t="str">
            <v>Employee Development -MAST</v>
          </cell>
          <cell r="B14" t="str">
            <v>H</v>
          </cell>
          <cell r="C14" t="str">
            <v>Qtrly</v>
          </cell>
          <cell r="D14">
            <v>0.95</v>
          </cell>
          <cell r="E14" t="str">
            <v>é</v>
          </cell>
          <cell r="F14" t="str">
            <v>Qtrly</v>
          </cell>
          <cell r="P14" t="str">
            <v>Employee Development -MAST</v>
          </cell>
          <cell r="Q14" t="str">
            <v>H</v>
          </cell>
          <cell r="R14" t="str">
            <v>Qtrly</v>
          </cell>
          <cell r="S14" t="str">
            <v>Qtrly</v>
          </cell>
          <cell r="T14" t="str">
            <v>+</v>
          </cell>
          <cell r="U14" t="str">
            <v>Qtrly</v>
          </cell>
        </row>
        <row r="15">
          <cell r="A15" t="str">
            <v>Corporate Culture for Ethics and Compliance</v>
          </cell>
          <cell r="B15" t="str">
            <v>H</v>
          </cell>
          <cell r="C15" t="str">
            <v>Qtrly</v>
          </cell>
          <cell r="D15">
            <v>0.62</v>
          </cell>
          <cell r="E15" t="str">
            <v>é</v>
          </cell>
          <cell r="F15" t="str">
            <v>Qtrly</v>
          </cell>
          <cell r="G15">
            <v>0.99099999999999999</v>
          </cell>
          <cell r="H15">
            <v>0.998</v>
          </cell>
          <cell r="I15">
            <v>0.97299999999999998</v>
          </cell>
          <cell r="J15">
            <v>0.97599999999999998</v>
          </cell>
          <cell r="K15">
            <v>0.98</v>
          </cell>
          <cell r="L15">
            <v>1</v>
          </cell>
          <cell r="M15">
            <v>1</v>
          </cell>
          <cell r="N15">
            <v>0.96199999999999997</v>
          </cell>
          <cell r="P15" t="str">
            <v>Employee Standards of Conduct Results</v>
          </cell>
          <cell r="Q15" t="str">
            <v>H</v>
          </cell>
          <cell r="R15" t="str">
            <v>Qtrly</v>
          </cell>
          <cell r="S15" t="str">
            <v>Qtrly</v>
          </cell>
          <cell r="T15" t="str">
            <v>+</v>
          </cell>
          <cell r="U15" t="str">
            <v>Qtrly</v>
          </cell>
          <cell r="V15">
            <v>0.99099999999999999</v>
          </cell>
          <cell r="W15">
            <v>0.998</v>
          </cell>
          <cell r="X15">
            <v>0.97299999999999998</v>
          </cell>
          <cell r="Y15">
            <v>0.97599999999999998</v>
          </cell>
          <cell r="Z15">
            <v>0.98</v>
          </cell>
          <cell r="AA15">
            <v>1</v>
          </cell>
          <cell r="AB15">
            <v>1</v>
          </cell>
          <cell r="AC15">
            <v>0.96199999999999997</v>
          </cell>
        </row>
        <row r="16">
          <cell r="A16" t="str">
            <v>Employee Technical Trng - BU</v>
          </cell>
          <cell r="B16" t="str">
            <v>H</v>
          </cell>
          <cell r="C16">
            <v>0.51</v>
          </cell>
          <cell r="D16">
            <v>1</v>
          </cell>
          <cell r="E16" t="str">
            <v>é</v>
          </cell>
          <cell r="F16">
            <v>0.65</v>
          </cell>
          <cell r="P16" t="str">
            <v>Employee Technical Trng - BU</v>
          </cell>
          <cell r="Q16" t="str">
            <v>H</v>
          </cell>
          <cell r="R16">
            <v>0.51</v>
          </cell>
          <cell r="S16">
            <v>1</v>
          </cell>
          <cell r="T16" t="str">
            <v>-</v>
          </cell>
          <cell r="U16">
            <v>0.65</v>
          </cell>
        </row>
        <row r="17">
          <cell r="A17" t="str">
            <v>SAFE (reliable)</v>
          </cell>
          <cell r="B17" t="str">
            <v>Customer Operations</v>
          </cell>
          <cell r="D17">
            <v>0.49199999999999999</v>
          </cell>
          <cell r="E17" t="str">
            <v>é</v>
          </cell>
          <cell r="P17" t="str">
            <v>SAFE (reliable)</v>
          </cell>
          <cell r="Q17" t="str">
            <v>Customer Operations</v>
          </cell>
          <cell r="S17">
            <v>0.49199999999999999</v>
          </cell>
          <cell r="T17" t="str">
            <v>-</v>
          </cell>
        </row>
        <row r="18">
          <cell r="A18" t="str">
            <v>SAFE (reliable)</v>
          </cell>
          <cell r="B18" t="str">
            <v>L/H</v>
          </cell>
          <cell r="C18" t="str">
            <v>Feb 08 YTD</v>
          </cell>
          <cell r="D18" t="str">
            <v>2009 Target</v>
          </cell>
          <cell r="E18" t="str">
            <v>YE Forecast</v>
          </cell>
          <cell r="F18" t="str">
            <v>Cust Ops</v>
          </cell>
          <cell r="G18" t="str">
            <v>Cust Cont</v>
          </cell>
          <cell r="H18" t="str">
            <v>Dist Ops</v>
          </cell>
          <cell r="I18" t="str">
            <v>Billing &amp; Rev Ops</v>
          </cell>
          <cell r="J18" t="str">
            <v>Com Rel &amp; CSC</v>
          </cell>
          <cell r="K18" t="str">
            <v>LCS &amp; AD</v>
          </cell>
          <cell r="L18" t="str">
            <v>UM</v>
          </cell>
          <cell r="M18" t="str">
            <v>RPA</v>
          </cell>
          <cell r="N18" t="str">
            <v>VP &amp; Support</v>
          </cell>
          <cell r="P18" t="str">
            <v>SAFE (reliable)</v>
          </cell>
          <cell r="Q18" t="str">
            <v>L/H</v>
          </cell>
          <cell r="R18" t="str">
            <v xml:space="preserve">Feb 08 </v>
          </cell>
          <cell r="S18" t="str">
            <v>Feb 09 Target</v>
          </cell>
          <cell r="T18" t="str">
            <v>Monthly / Quarterly Status</v>
          </cell>
          <cell r="U18" t="str">
            <v>Cust Ops</v>
          </cell>
          <cell r="V18" t="str">
            <v>Cust Cont</v>
          </cell>
          <cell r="W18" t="str">
            <v>Dist Ops</v>
          </cell>
          <cell r="X18" t="str">
            <v>Billing &amp; Rev Ops</v>
          </cell>
          <cell r="Y18" t="str">
            <v>Com Rel &amp; CSC</v>
          </cell>
          <cell r="Z18" t="str">
            <v>LCS &amp; AD</v>
          </cell>
          <cell r="AA18" t="str">
            <v>UM</v>
          </cell>
          <cell r="AB18" t="str">
            <v>RPA</v>
          </cell>
          <cell r="AC18" t="str">
            <v>VP &amp; Support</v>
          </cell>
        </row>
      </sheetData>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
    </sheetNames>
    <sheetDataSet>
      <sheetData sheetId="0" refreshError="1">
        <row r="8">
          <cell r="A8" t="str">
            <v>OSHA Recordable Incidence Rate</v>
          </cell>
          <cell r="B8" t="str">
            <v>L</v>
          </cell>
          <cell r="C8">
            <v>1.7597365674358549</v>
          </cell>
          <cell r="D8">
            <v>1.39</v>
          </cell>
          <cell r="E8" t="str">
            <v>é</v>
          </cell>
          <cell r="F8">
            <v>1.9961961373604742</v>
          </cell>
          <cell r="G8">
            <v>3.8676739808679059</v>
          </cell>
          <cell r="H8">
            <v>3.5881519223523926</v>
          </cell>
          <cell r="I8">
            <v>0</v>
          </cell>
          <cell r="J8">
            <v>2.3933035367043014</v>
          </cell>
          <cell r="K8">
            <v>0</v>
          </cell>
          <cell r="L8">
            <v>1.5976993129892954</v>
          </cell>
          <cell r="M8">
            <v>0</v>
          </cell>
          <cell r="N8">
            <v>0</v>
          </cell>
          <cell r="P8" t="str">
            <v>OSHA Recordable Incidence Rate</v>
          </cell>
          <cell r="Q8" t="str">
            <v>L</v>
          </cell>
          <cell r="R8">
            <v>1.387094014920508</v>
          </cell>
          <cell r="S8">
            <v>1.39</v>
          </cell>
          <cell r="T8" t="str">
            <v>+</v>
          </cell>
          <cell r="U8">
            <v>1.8769825628319914</v>
          </cell>
          <cell r="V8">
            <v>8.031698436496038</v>
          </cell>
          <cell r="W8">
            <v>0</v>
          </cell>
          <cell r="X8">
            <v>0</v>
          </cell>
          <cell r="Y8">
            <v>0</v>
          </cell>
          <cell r="Z8">
            <v>0</v>
          </cell>
          <cell r="AA8">
            <v>3.4326513799258547</v>
          </cell>
          <cell r="AB8">
            <v>0</v>
          </cell>
          <cell r="AC8">
            <v>0</v>
          </cell>
        </row>
        <row r="9">
          <cell r="A9" t="str">
            <v>OSHA Days Away Rate (Severity)</v>
          </cell>
          <cell r="B9" t="str">
            <v>L</v>
          </cell>
          <cell r="C9">
            <v>5.2792097023075648</v>
          </cell>
          <cell r="D9">
            <v>6.96</v>
          </cell>
          <cell r="E9" t="str">
            <v>é</v>
          </cell>
          <cell r="F9">
            <v>9.9809806868023703</v>
          </cell>
          <cell r="G9">
            <v>16.759920583760927</v>
          </cell>
          <cell r="H9">
            <v>38.273620505092182</v>
          </cell>
          <cell r="I9">
            <v>0</v>
          </cell>
          <cell r="J9">
            <v>0</v>
          </cell>
          <cell r="K9">
            <v>0</v>
          </cell>
          <cell r="L9">
            <v>0</v>
          </cell>
          <cell r="M9">
            <v>0</v>
          </cell>
          <cell r="N9">
            <v>0</v>
          </cell>
          <cell r="P9" t="str">
            <v>OSHA Days Away Rate (Severity)</v>
          </cell>
          <cell r="Q9" t="str">
            <v>L</v>
          </cell>
          <cell r="R9">
            <v>0.92472934328033862</v>
          </cell>
          <cell r="S9">
            <v>6.96</v>
          </cell>
          <cell r="T9" t="str">
            <v>+</v>
          </cell>
          <cell r="U9">
            <v>19.23907126902791</v>
          </cell>
          <cell r="V9">
            <v>34.804026558149495</v>
          </cell>
          <cell r="W9">
            <v>72.599987035716595</v>
          </cell>
          <cell r="X9">
            <v>0</v>
          </cell>
          <cell r="Y9">
            <v>0</v>
          </cell>
          <cell r="Z9">
            <v>0</v>
          </cell>
          <cell r="AA9">
            <v>0</v>
          </cell>
          <cell r="AB9">
            <v>0</v>
          </cell>
          <cell r="AC9">
            <v>0</v>
          </cell>
        </row>
        <row r="10">
          <cell r="A10" t="str">
            <v>Motor Vehicle Accident Rate</v>
          </cell>
          <cell r="B10" t="str">
            <v>L</v>
          </cell>
          <cell r="C10">
            <v>8.2090465834840405</v>
          </cell>
          <cell r="D10">
            <v>3.88</v>
          </cell>
          <cell r="E10" t="str">
            <v>é</v>
          </cell>
          <cell r="F10">
            <v>5.2058151558198089</v>
          </cell>
          <cell r="G10">
            <v>4.1961328439709966</v>
          </cell>
          <cell r="H10">
            <v>6.3046799639372306</v>
          </cell>
          <cell r="I10">
            <v>11.113580795732386</v>
          </cell>
          <cell r="J10">
            <v>3.0454054728981754</v>
          </cell>
          <cell r="K10">
            <v>0</v>
          </cell>
          <cell r="L10">
            <v>10.237300628570258</v>
          </cell>
          <cell r="M10">
            <v>0</v>
          </cell>
          <cell r="N10">
            <v>6.6074201328091444</v>
          </cell>
          <cell r="P10" t="str">
            <v>Motor Vehicle Accident Rate</v>
          </cell>
          <cell r="Q10" t="str">
            <v>L</v>
          </cell>
          <cell r="R10">
            <v>7.4125302894518956</v>
          </cell>
          <cell r="S10">
            <v>2.7534555867613855</v>
          </cell>
          <cell r="T10" t="str">
            <v>+</v>
          </cell>
          <cell r="U10">
            <v>5.2177973851008401</v>
          </cell>
          <cell r="V10">
            <v>0</v>
          </cell>
          <cell r="W10">
            <v>13.50329480393216</v>
          </cell>
          <cell r="X10">
            <v>7.9927745318232315</v>
          </cell>
          <cell r="Y10">
            <v>6.2524032675059473</v>
          </cell>
          <cell r="Z10">
            <v>0</v>
          </cell>
          <cell r="AA10">
            <v>10.005202705406811</v>
          </cell>
          <cell r="AB10">
            <v>0</v>
          </cell>
          <cell r="AC10">
            <v>0</v>
          </cell>
        </row>
        <row r="11">
          <cell r="A11" t="str">
            <v>Availability - Illness</v>
          </cell>
          <cell r="B11" t="str">
            <v>H</v>
          </cell>
          <cell r="C11">
            <v>0.96038512416568389</v>
          </cell>
          <cell r="D11">
            <v>0.97299999999999998</v>
          </cell>
          <cell r="E11" t="str">
            <v>é</v>
          </cell>
          <cell r="F11">
            <v>0.96104863526953177</v>
          </cell>
          <cell r="G11">
            <v>0.95759459024311711</v>
          </cell>
          <cell r="H11">
            <v>0.95925367627539759</v>
          </cell>
          <cell r="I11">
            <v>0.95618595694931574</v>
          </cell>
          <cell r="J11">
            <v>0.95912425560546055</v>
          </cell>
          <cell r="K11">
            <v>0.98849273721939257</v>
          </cell>
          <cell r="L11">
            <v>0.96478457546287644</v>
          </cell>
          <cell r="M11">
            <v>0.97386384376711077</v>
          </cell>
          <cell r="N11">
            <v>0.96172311631609619</v>
          </cell>
          <cell r="P11" t="str">
            <v>Availability - Illness</v>
          </cell>
          <cell r="Q11" t="str">
            <v>H</v>
          </cell>
          <cell r="R11">
            <v>0.95862018252789827</v>
          </cell>
          <cell r="S11">
            <v>0.97299999999999998</v>
          </cell>
          <cell r="T11" t="str">
            <v>+</v>
          </cell>
          <cell r="U11">
            <v>0.95992020081240836</v>
          </cell>
          <cell r="V11">
            <v>0.95850392155535857</v>
          </cell>
          <cell r="W11">
            <v>0.95665427004262404</v>
          </cell>
          <cell r="X11">
            <v>0.95738858483189992</v>
          </cell>
          <cell r="Y11">
            <v>0.95821434331154087</v>
          </cell>
          <cell r="Z11">
            <v>0.99512099921935993</v>
          </cell>
          <cell r="AA11">
            <v>0.96008455283554417</v>
          </cell>
          <cell r="AB11">
            <v>0.97048082775410838</v>
          </cell>
          <cell r="AC11">
            <v>0.95987557233231968</v>
          </cell>
        </row>
        <row r="12">
          <cell r="A12" t="str">
            <v>Staffing Levels - Permanent</v>
          </cell>
          <cell r="B12" t="str">
            <v>L</v>
          </cell>
          <cell r="C12">
            <v>2523</v>
          </cell>
          <cell r="D12">
            <v>2702</v>
          </cell>
          <cell r="E12" t="str">
            <v>é</v>
          </cell>
          <cell r="F12">
            <v>2659</v>
          </cell>
          <cell r="G12">
            <v>463</v>
          </cell>
          <cell r="H12">
            <v>444</v>
          </cell>
          <cell r="I12">
            <v>432</v>
          </cell>
          <cell r="J12">
            <v>505</v>
          </cell>
          <cell r="K12">
            <v>64</v>
          </cell>
          <cell r="L12">
            <v>403</v>
          </cell>
          <cell r="M12">
            <v>167</v>
          </cell>
          <cell r="N12">
            <v>181</v>
          </cell>
          <cell r="P12" t="str">
            <v>Staffing Levels - Permanent</v>
          </cell>
          <cell r="Q12" t="str">
            <v>L</v>
          </cell>
          <cell r="R12">
            <v>2523</v>
          </cell>
          <cell r="S12">
            <v>2702</v>
          </cell>
          <cell r="T12" t="str">
            <v>+</v>
          </cell>
          <cell r="U12">
            <v>2659</v>
          </cell>
          <cell r="V12">
            <v>463</v>
          </cell>
          <cell r="W12">
            <v>444</v>
          </cell>
          <cell r="X12">
            <v>432</v>
          </cell>
          <cell r="Y12">
            <v>505</v>
          </cell>
          <cell r="Z12">
            <v>64</v>
          </cell>
          <cell r="AA12">
            <v>403</v>
          </cell>
          <cell r="AB12">
            <v>167</v>
          </cell>
          <cell r="AC12">
            <v>181</v>
          </cell>
        </row>
        <row r="13">
          <cell r="A13" t="str">
            <v>Corporate Culture for Ethics and Compliance</v>
          </cell>
          <cell r="B13" t="str">
            <v>H</v>
          </cell>
          <cell r="C13" t="str">
            <v>Annual</v>
          </cell>
          <cell r="D13">
            <v>0.72</v>
          </cell>
          <cell r="E13" t="str">
            <v>é</v>
          </cell>
          <cell r="F13">
            <v>2716</v>
          </cell>
          <cell r="G13">
            <v>463</v>
          </cell>
          <cell r="H13">
            <v>441</v>
          </cell>
          <cell r="I13">
            <v>441</v>
          </cell>
          <cell r="J13">
            <v>506</v>
          </cell>
          <cell r="K13">
            <v>68</v>
          </cell>
          <cell r="L13">
            <v>401</v>
          </cell>
          <cell r="M13">
            <v>210</v>
          </cell>
          <cell r="N13">
            <v>186</v>
          </cell>
          <cell r="P13" t="str">
            <v>Corporate Culture for Ethics and Compliance</v>
          </cell>
          <cell r="Q13" t="str">
            <v>H</v>
          </cell>
          <cell r="R13">
            <v>2658</v>
          </cell>
          <cell r="S13">
            <v>0.72</v>
          </cell>
          <cell r="T13" t="str">
            <v>+</v>
          </cell>
          <cell r="U13">
            <v>2716</v>
          </cell>
          <cell r="V13">
            <v>463</v>
          </cell>
          <cell r="W13">
            <v>441</v>
          </cell>
          <cell r="X13">
            <v>441</v>
          </cell>
          <cell r="Y13">
            <v>506</v>
          </cell>
          <cell r="Z13">
            <v>68</v>
          </cell>
          <cell r="AA13">
            <v>401</v>
          </cell>
          <cell r="AB13">
            <v>210</v>
          </cell>
          <cell r="AC13">
            <v>186</v>
          </cell>
        </row>
        <row r="14">
          <cell r="A14" t="str">
            <v>Employee Development - MAST</v>
          </cell>
          <cell r="B14" t="str">
            <v>H</v>
          </cell>
          <cell r="C14" t="str">
            <v>Qtrly</v>
          </cell>
          <cell r="D14">
            <v>0.95</v>
          </cell>
          <cell r="E14" t="str">
            <v>é</v>
          </cell>
          <cell r="F14">
            <v>0.13450742450943215</v>
          </cell>
          <cell r="G14">
            <v>0.23405972558514931</v>
          </cell>
          <cell r="H14">
            <v>0.13882352941176471</v>
          </cell>
          <cell r="I14">
            <v>0.11278195488721804</v>
          </cell>
          <cell r="J14">
            <v>7.4626865671641784E-2</v>
          </cell>
          <cell r="K14">
            <v>0.16333938294010888</v>
          </cell>
          <cell r="L14">
            <v>9.7402597402597407E-2</v>
          </cell>
          <cell r="M14">
            <v>2.7777777777777776E-2</v>
          </cell>
          <cell r="N14">
            <v>0.21900505246793625</v>
          </cell>
          <cell r="P14" t="str">
            <v>Employee Development - MAST</v>
          </cell>
          <cell r="Q14" t="str">
            <v>H</v>
          </cell>
          <cell r="R14">
            <v>0.59</v>
          </cell>
          <cell r="S14">
            <v>0.23749999999999999</v>
          </cell>
          <cell r="T14" t="str">
            <v>+</v>
          </cell>
          <cell r="U14">
            <v>0.14895863540713972</v>
          </cell>
          <cell r="V14">
            <v>0.26526768899650255</v>
          </cell>
          <cell r="W14">
            <v>0.13882352941176471</v>
          </cell>
          <cell r="X14">
            <v>0.12030075187969924</v>
          </cell>
          <cell r="Y14">
            <v>7.4626865671641784E-2</v>
          </cell>
          <cell r="Z14">
            <v>0.16333938294010888</v>
          </cell>
          <cell r="AA14">
            <v>0.12337662337662338</v>
          </cell>
          <cell r="AB14">
            <v>2.7777777777777776E-2</v>
          </cell>
          <cell r="AC14">
            <v>0.24246987951807228</v>
          </cell>
        </row>
        <row r="15">
          <cell r="A15" t="str">
            <v>Employee Technical Trng - BU</v>
          </cell>
          <cell r="B15" t="str">
            <v>H</v>
          </cell>
          <cell r="C15" t="str">
            <v>Qtrly</v>
          </cell>
          <cell r="D15">
            <v>1</v>
          </cell>
          <cell r="E15" t="str">
            <v>é</v>
          </cell>
          <cell r="F15">
            <v>1.0077488256313487E-2</v>
          </cell>
          <cell r="G15">
            <v>2.0404377666481174E-3</v>
          </cell>
          <cell r="H15">
            <v>7.7339520494972935E-4</v>
          </cell>
          <cell r="I15">
            <v>7.7339520494972931E-3</v>
          </cell>
          <cell r="J15">
            <v>3.2992411745298581E-4</v>
          </cell>
          <cell r="K15">
            <v>2.9850746268656717E-3</v>
          </cell>
          <cell r="L15">
            <v>2.3809523809523808E-2</v>
          </cell>
          <cell r="M15">
            <v>0.25500910746812389</v>
          </cell>
          <cell r="N15">
            <v>0.98351449275362335</v>
          </cell>
          <cell r="P15" t="str">
            <v>Employee Technical Trng - BU</v>
          </cell>
          <cell r="Q15" t="str">
            <v>H</v>
          </cell>
          <cell r="S15">
            <v>0.25</v>
          </cell>
          <cell r="T15" t="str">
            <v>+</v>
          </cell>
          <cell r="U15">
            <v>0.32260007226884008</v>
          </cell>
          <cell r="V15">
            <v>0.3583750695603784</v>
          </cell>
          <cell r="W15">
            <v>0.32385924207269917</v>
          </cell>
          <cell r="X15">
            <v>0.20533642691415313</v>
          </cell>
          <cell r="Y15">
            <v>0.31788188716595184</v>
          </cell>
          <cell r="Z15">
            <v>0.10746268656716418</v>
          </cell>
          <cell r="AA15">
            <v>0.39622641509433965</v>
          </cell>
          <cell r="AB15">
            <v>0.94899817850637525</v>
          </cell>
        </row>
        <row r="16">
          <cell r="A16" t="str">
            <v>Hours To Work</v>
          </cell>
          <cell r="B16" t="str">
            <v>L</v>
          </cell>
          <cell r="C16">
            <v>1.0906035757494288</v>
          </cell>
          <cell r="D16" t="str">
            <v>NT</v>
          </cell>
          <cell r="E16" t="str">
            <v>é</v>
          </cell>
          <cell r="F16">
            <v>0.10290511975177491</v>
          </cell>
          <cell r="G16">
            <v>5.2625478292472036E-2</v>
          </cell>
          <cell r="H16">
            <v>0.11851284831522409</v>
          </cell>
          <cell r="I16">
            <v>0.18347440561121323</v>
          </cell>
          <cell r="J16">
            <v>7.1977874578675258E-2</v>
          </cell>
          <cell r="K16">
            <v>6.3576404525149247E-2</v>
          </cell>
          <cell r="L16">
            <v>0.98918918918918919</v>
          </cell>
          <cell r="M16">
            <v>1.7513661202185793</v>
          </cell>
          <cell r="P16" t="str">
            <v>Hours To Work</v>
          </cell>
          <cell r="Q16" t="str">
            <v>L</v>
          </cell>
          <cell r="T16" t="str">
            <v>+</v>
          </cell>
        </row>
        <row r="17">
          <cell r="A17" t="str">
            <v>Hours To Work</v>
          </cell>
          <cell r="B17" t="str">
            <v>L</v>
          </cell>
          <cell r="D17" t="str">
            <v>NT</v>
          </cell>
          <cell r="E17" t="str">
            <v>é</v>
          </cell>
          <cell r="F17">
            <v>3.1738001122913341E-2</v>
          </cell>
          <cell r="G17">
            <v>4.5582044243263752E-2</v>
          </cell>
          <cell r="H17">
            <v>3.2179458127554302E-2</v>
          </cell>
          <cell r="I17">
            <v>2.4860323221811777E-2</v>
          </cell>
          <cell r="J17">
            <v>1.6648718272135751E-2</v>
          </cell>
          <cell r="K17">
            <v>0.22059119468537494</v>
          </cell>
          <cell r="P17" t="str">
            <v>Hours To Work</v>
          </cell>
          <cell r="Q17" t="str">
            <v>L</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Menu"/>
      <sheetName val="Gas Delivery"/>
      <sheetName val="Northern Div"/>
      <sheetName val="Central Div"/>
      <sheetName val="Southern Div"/>
      <sheetName val="GSOC M&amp;R"/>
      <sheetName val="DATA INPUT SHT"/>
    </sheetNames>
    <sheetDataSet>
      <sheetData sheetId="0" refreshError="1"/>
      <sheetData sheetId="1" refreshError="1">
        <row r="8">
          <cell r="A8" t="str">
            <v>OSHA Recordable Incidence Rate</v>
          </cell>
          <cell r="B8" t="str">
            <v>L</v>
          </cell>
          <cell r="C8">
            <v>3.11</v>
          </cell>
          <cell r="D8">
            <v>2.09</v>
          </cell>
          <cell r="E8" t="str">
            <v>é</v>
          </cell>
          <cell r="F8">
            <v>2.97</v>
          </cell>
          <cell r="G8">
            <v>1.79</v>
          </cell>
          <cell r="H8">
            <v>7.24</v>
          </cell>
          <cell r="I8">
            <v>1.66</v>
          </cell>
          <cell r="J8">
            <v>0</v>
          </cell>
          <cell r="K8">
            <v>0</v>
          </cell>
          <cell r="M8" t="str">
            <v>OSHA Recordable Incidence Rate</v>
          </cell>
          <cell r="N8" t="str">
            <v>L</v>
          </cell>
          <cell r="O8">
            <v>3.64</v>
          </cell>
          <cell r="P8">
            <v>2.09</v>
          </cell>
          <cell r="Q8" t="str">
            <v>+</v>
          </cell>
          <cell r="R8">
            <v>1.99</v>
          </cell>
          <cell r="S8">
            <v>2.0099999999999998</v>
          </cell>
          <cell r="T8">
            <v>2.71</v>
          </cell>
          <cell r="U8">
            <v>1.83</v>
          </cell>
          <cell r="V8">
            <v>0</v>
          </cell>
          <cell r="W8">
            <v>0</v>
          </cell>
        </row>
        <row r="9">
          <cell r="A9" t="str">
            <v>OSHA Days Away Rate (Severity)</v>
          </cell>
          <cell r="B9" t="str">
            <v>L</v>
          </cell>
          <cell r="C9">
            <v>0</v>
          </cell>
          <cell r="D9">
            <v>9.36</v>
          </cell>
          <cell r="E9" t="str">
            <v>é</v>
          </cell>
          <cell r="F9">
            <v>11.6</v>
          </cell>
          <cell r="G9">
            <v>0</v>
          </cell>
          <cell r="H9">
            <v>47.04</v>
          </cell>
          <cell r="I9">
            <v>0</v>
          </cell>
          <cell r="J9">
            <v>0</v>
          </cell>
          <cell r="K9">
            <v>0</v>
          </cell>
          <cell r="M9" t="str">
            <v>OSHA Days Away Rate (Severity)</v>
          </cell>
          <cell r="N9" t="str">
            <v>L</v>
          </cell>
          <cell r="O9">
            <v>0</v>
          </cell>
          <cell r="P9">
            <v>9.36</v>
          </cell>
          <cell r="Q9" t="str">
            <v>-</v>
          </cell>
          <cell r="R9">
            <v>18.54</v>
          </cell>
          <cell r="S9">
            <v>0</v>
          </cell>
          <cell r="T9">
            <v>75.849999999999994</v>
          </cell>
          <cell r="U9">
            <v>0</v>
          </cell>
          <cell r="V9">
            <v>0</v>
          </cell>
          <cell r="W9">
            <v>0</v>
          </cell>
        </row>
        <row r="10">
          <cell r="A10" t="str">
            <v>Motor Vehicle Accident Rate</v>
          </cell>
          <cell r="B10" t="str">
            <v>L</v>
          </cell>
          <cell r="C10">
            <v>6.34</v>
          </cell>
          <cell r="D10">
            <v>2.98</v>
          </cell>
          <cell r="E10" t="str">
            <v>é</v>
          </cell>
          <cell r="F10">
            <v>2.5299999999999998</v>
          </cell>
          <cell r="G10">
            <v>1.6</v>
          </cell>
          <cell r="H10">
            <v>3.99</v>
          </cell>
          <cell r="I10">
            <v>2.65</v>
          </cell>
          <cell r="J10">
            <v>0</v>
          </cell>
          <cell r="K10">
            <v>0</v>
          </cell>
          <cell r="M10" t="str">
            <v>Motor Vehicle Accident Rate</v>
          </cell>
          <cell r="N10" t="str">
            <v>L</v>
          </cell>
          <cell r="O10">
            <v>7.04</v>
          </cell>
          <cell r="P10">
            <v>2.98</v>
          </cell>
          <cell r="Q10" t="str">
            <v>+</v>
          </cell>
          <cell r="R10">
            <v>1.04</v>
          </cell>
          <cell r="S10">
            <v>3.33</v>
          </cell>
          <cell r="T10">
            <v>0</v>
          </cell>
          <cell r="U10">
            <v>0</v>
          </cell>
          <cell r="V10">
            <v>0</v>
          </cell>
          <cell r="W10">
            <v>0</v>
          </cell>
        </row>
        <row r="11">
          <cell r="A11" t="str">
            <v>Staffing Levels - Permanent</v>
          </cell>
          <cell r="B11" t="str">
            <v>L</v>
          </cell>
          <cell r="C11">
            <v>2009</v>
          </cell>
          <cell r="D11">
            <v>2016</v>
          </cell>
          <cell r="E11" t="str">
            <v>é</v>
          </cell>
          <cell r="F11">
            <v>1988</v>
          </cell>
          <cell r="G11">
            <v>641</v>
          </cell>
          <cell r="H11">
            <v>475</v>
          </cell>
          <cell r="I11">
            <v>728</v>
          </cell>
          <cell r="J11">
            <v>67</v>
          </cell>
          <cell r="K11">
            <v>77</v>
          </cell>
          <cell r="M11" t="str">
            <v>Staffing Levels - Permanent</v>
          </cell>
          <cell r="N11" t="str">
            <v>H</v>
          </cell>
          <cell r="O11">
            <v>2009</v>
          </cell>
          <cell r="P11">
            <v>2016</v>
          </cell>
          <cell r="Q11" t="str">
            <v>+</v>
          </cell>
          <cell r="R11">
            <v>1988</v>
          </cell>
          <cell r="S11">
            <v>641</v>
          </cell>
          <cell r="T11">
            <v>475</v>
          </cell>
          <cell r="U11">
            <v>728</v>
          </cell>
          <cell r="V11">
            <v>67</v>
          </cell>
          <cell r="W11">
            <v>77</v>
          </cell>
        </row>
        <row r="12">
          <cell r="A12" t="str">
            <v>Availability - Illness</v>
          </cell>
          <cell r="B12" t="str">
            <v>H</v>
          </cell>
          <cell r="C12">
            <v>0.96599999999999997</v>
          </cell>
          <cell r="D12">
            <v>0.97299999999999998</v>
          </cell>
          <cell r="E12" t="str">
            <v>é</v>
          </cell>
          <cell r="F12">
            <v>0.96299999999999997</v>
          </cell>
          <cell r="G12">
            <v>0.97099100041519448</v>
          </cell>
          <cell r="H12">
            <v>0.95393422499614888</v>
          </cell>
          <cell r="I12">
            <v>0.96199999999999997</v>
          </cell>
          <cell r="J12">
            <v>0.95099999999999996</v>
          </cell>
          <cell r="K12">
            <v>0.98</v>
          </cell>
          <cell r="M12" t="str">
            <v>Availability - Illness</v>
          </cell>
          <cell r="N12" t="str">
            <v>L</v>
          </cell>
          <cell r="O12">
            <v>0.96199999999999997</v>
          </cell>
          <cell r="P12">
            <v>0.97299999999999998</v>
          </cell>
          <cell r="Q12" t="str">
            <v>-</v>
          </cell>
          <cell r="R12">
            <v>0.96399999999999997</v>
          </cell>
          <cell r="S12">
            <v>0.97083816408647616</v>
          </cell>
          <cell r="T12">
            <v>0.95366276042574727</v>
          </cell>
          <cell r="U12">
            <v>0.96199999999999997</v>
          </cell>
          <cell r="V12">
            <v>0.95299999999999996</v>
          </cell>
          <cell r="W12">
            <v>0.98599999999999999</v>
          </cell>
        </row>
        <row r="13">
          <cell r="A13" t="str">
            <v>Corporate Culture for Ethics &amp; Compliance</v>
          </cell>
          <cell r="B13" t="str">
            <v>H</v>
          </cell>
          <cell r="C13" t="str">
            <v>N/A</v>
          </cell>
          <cell r="D13">
            <v>0.68</v>
          </cell>
          <cell r="E13" t="str">
            <v>é</v>
          </cell>
          <cell r="F13" t="str">
            <v>Qtrly</v>
          </cell>
          <cell r="G13" t="str">
            <v>Qtrly</v>
          </cell>
          <cell r="H13" t="str">
            <v>Qtrly</v>
          </cell>
          <cell r="I13" t="str">
            <v>Qtrly</v>
          </cell>
          <cell r="J13" t="str">
            <v>Qtrly</v>
          </cell>
          <cell r="K13" t="str">
            <v>Qtrly</v>
          </cell>
          <cell r="M13" t="str">
            <v>Corporate Culture for Ethics &amp; Compliance</v>
          </cell>
          <cell r="N13" t="str">
            <v>H</v>
          </cell>
          <cell r="O13" t="str">
            <v>N/A</v>
          </cell>
          <cell r="P13">
            <v>0.7</v>
          </cell>
          <cell r="Q13" t="str">
            <v>+</v>
          </cell>
          <cell r="R13" t="str">
            <v>Qtrly</v>
          </cell>
          <cell r="S13" t="str">
            <v>Qtrly</v>
          </cell>
          <cell r="T13" t="str">
            <v>Qtrly</v>
          </cell>
          <cell r="U13" t="str">
            <v>Qtrly</v>
          </cell>
          <cell r="V13" t="str">
            <v>Qtrly</v>
          </cell>
          <cell r="W13" t="str">
            <v>Qtrly</v>
          </cell>
        </row>
        <row r="14">
          <cell r="A14" t="str">
            <v>Employee Development -MAST</v>
          </cell>
          <cell r="B14" t="str">
            <v>H</v>
          </cell>
          <cell r="C14" t="str">
            <v>Qtrly</v>
          </cell>
          <cell r="D14">
            <v>0.95</v>
          </cell>
          <cell r="E14" t="str">
            <v>é</v>
          </cell>
          <cell r="F14" t="str">
            <v>Qtrly</v>
          </cell>
          <cell r="G14" t="str">
            <v>Qtrly</v>
          </cell>
          <cell r="H14" t="str">
            <v>Qtrly</v>
          </cell>
          <cell r="I14" t="str">
            <v>Qtrly</v>
          </cell>
          <cell r="J14" t="str">
            <v>Qtrly</v>
          </cell>
          <cell r="K14" t="str">
            <v>Qtrly</v>
          </cell>
          <cell r="M14" t="str">
            <v>Employee Development -MAST</v>
          </cell>
          <cell r="N14" t="str">
            <v>H</v>
          </cell>
          <cell r="O14" t="str">
            <v>Qtrly</v>
          </cell>
          <cell r="P14">
            <v>0.95</v>
          </cell>
          <cell r="Q14" t="str">
            <v>+</v>
          </cell>
          <cell r="R14" t="str">
            <v>Qtrly</v>
          </cell>
          <cell r="S14" t="str">
            <v>Qtrly</v>
          </cell>
          <cell r="T14" t="str">
            <v>Qtrly</v>
          </cell>
          <cell r="U14" t="str">
            <v>Qtrly</v>
          </cell>
          <cell r="V14" t="str">
            <v>Qtrly</v>
          </cell>
          <cell r="W14" t="str">
            <v>Qtrly</v>
          </cell>
        </row>
        <row r="15">
          <cell r="A15" t="str">
            <v>Employee Technical Trng - BU</v>
          </cell>
          <cell r="B15" t="str">
            <v>H</v>
          </cell>
          <cell r="C15" t="str">
            <v>Qtrly</v>
          </cell>
          <cell r="D15">
            <v>1</v>
          </cell>
          <cell r="E15" t="str">
            <v>é</v>
          </cell>
          <cell r="F15" t="str">
            <v>Qtrly</v>
          </cell>
          <cell r="G15" t="str">
            <v>Qtrly</v>
          </cell>
          <cell r="H15" t="str">
            <v>Qtrly</v>
          </cell>
          <cell r="I15" t="str">
            <v>Qtrly</v>
          </cell>
          <cell r="J15" t="str">
            <v>Qtrly</v>
          </cell>
          <cell r="M15" t="str">
            <v>Employee Technical Trng - BU</v>
          </cell>
          <cell r="N15" t="str">
            <v>H</v>
          </cell>
          <cell r="O15" t="str">
            <v>Qtrly</v>
          </cell>
          <cell r="P15">
            <v>1</v>
          </cell>
          <cell r="R15" t="str">
            <v>Qtrly</v>
          </cell>
          <cell r="S15" t="str">
            <v>Qtrly</v>
          </cell>
          <cell r="T15" t="str">
            <v>Qtrly</v>
          </cell>
          <cell r="U15" t="str">
            <v>Qtrly</v>
          </cell>
          <cell r="V15" t="str">
            <v>Qtrly</v>
          </cell>
        </row>
      </sheetData>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PeopleSummary"/>
      <sheetName val="PeopleMenu"/>
      <sheetName val="Reporting_Period"/>
      <sheetName val="IndexPeopleMenu"/>
      <sheetName val="OSHA_Month"/>
      <sheetName val="OSHASeverity_Month"/>
      <sheetName val="MVARate_Month"/>
      <sheetName val="Availability_Month"/>
      <sheetName val="OT_Month"/>
      <sheetName val="StaffLvlPerm_Month"/>
      <sheetName val="MastDev_Month"/>
      <sheetName val="SuccessionPlan"/>
      <sheetName val="CultureEthics"/>
      <sheetName val="TrainingBU"/>
      <sheetName val="FringeRate"/>
      <sheetName val="Data_OSHA"/>
      <sheetName val="Data_OSHASeverity"/>
      <sheetName val="Data_MVARate"/>
      <sheetName val="Data_Availability"/>
      <sheetName val="Data_OT"/>
      <sheetName val="Data_StaffLvlPerm"/>
      <sheetName val="Data_MastDev"/>
      <sheetName val="Data_SuccessionPlan"/>
      <sheetName val="Data_CultureEthics"/>
      <sheetName val="Data_TrainingBU"/>
      <sheetName val="Data_FringeRate"/>
      <sheetName val="OSHA_Qtr_YTD"/>
      <sheetName val="OSHASeverity_Qtr_YTD"/>
      <sheetName val="MVARate_Qtr_YTD"/>
      <sheetName val="Availability_Qtr_YTD"/>
      <sheetName val="OT_Qtr_YTD"/>
      <sheetName val="StaffLvlPerm_Qtr_YTD"/>
      <sheetName val="MastDev_Qtr_YTD"/>
      <sheetName val="SuccessionPlan_Qtr_YTD"/>
      <sheetName val="CultureEthics_Qtr_YTD"/>
      <sheetName val="TrainingBU_Qtr_YTD"/>
      <sheetName val="FringeRate_Qtr_YTD"/>
      <sheetName val="People_Metrics_Master"/>
    </sheetNames>
    <sheetDataSet>
      <sheetData sheetId="0" refreshError="1">
        <row r="8">
          <cell r="A8" t="str">
            <v>OSHA Recordable Incidence Rate</v>
          </cell>
          <cell r="B8" t="str">
            <v>L</v>
          </cell>
          <cell r="C8">
            <v>2.02</v>
          </cell>
          <cell r="D8">
            <v>1.8</v>
          </cell>
          <cell r="E8" t="str">
            <v>é</v>
          </cell>
          <cell r="F8">
            <v>1.75</v>
          </cell>
          <cell r="G8">
            <v>1.21</v>
          </cell>
          <cell r="H8">
            <v>2.2000000000000002</v>
          </cell>
          <cell r="I8">
            <v>1.7716194643412808</v>
          </cell>
          <cell r="J8">
            <v>0</v>
          </cell>
          <cell r="L8" t="str">
            <v>OSHA Recordable Incidence Rate</v>
          </cell>
          <cell r="M8" t="str">
            <v>L</v>
          </cell>
          <cell r="N8">
            <v>1.4372491871842543</v>
          </cell>
          <cell r="O8">
            <v>1.8</v>
          </cell>
          <cell r="P8" t="str">
            <v>+</v>
          </cell>
          <cell r="Q8">
            <v>1.33</v>
          </cell>
          <cell r="R8">
            <v>0.79</v>
          </cell>
          <cell r="S8">
            <v>2.2400000000000002</v>
          </cell>
          <cell r="T8">
            <v>0.92271234523374668</v>
          </cell>
          <cell r="U8">
            <v>0</v>
          </cell>
          <cell r="V8" t="str">
            <v>M</v>
          </cell>
        </row>
        <row r="9">
          <cell r="A9" t="str">
            <v>OSHA Days Away Rate (Severity)</v>
          </cell>
          <cell r="B9" t="str">
            <v>L</v>
          </cell>
          <cell r="C9">
            <v>9.18</v>
          </cell>
          <cell r="D9">
            <v>7.94</v>
          </cell>
          <cell r="E9" t="str">
            <v>ê</v>
          </cell>
          <cell r="F9">
            <v>17.48</v>
          </cell>
          <cell r="G9">
            <v>20.25</v>
          </cell>
          <cell r="H9">
            <v>13.3</v>
          </cell>
          <cell r="I9">
            <v>19.487814107754087</v>
          </cell>
          <cell r="J9">
            <v>0</v>
          </cell>
          <cell r="L9" t="str">
            <v>OSHA Days Away Rate (Severity)</v>
          </cell>
          <cell r="M9" t="str">
            <v>L</v>
          </cell>
          <cell r="N9">
            <v>13.67</v>
          </cell>
          <cell r="O9">
            <v>7.94</v>
          </cell>
          <cell r="P9" t="str">
            <v>-</v>
          </cell>
          <cell r="Q9">
            <v>13.67</v>
          </cell>
          <cell r="R9">
            <v>11.84</v>
          </cell>
          <cell r="S9">
            <v>3.36</v>
          </cell>
          <cell r="T9">
            <v>23.529164803460542</v>
          </cell>
          <cell r="U9">
            <v>0</v>
          </cell>
          <cell r="V9" t="str">
            <v>M</v>
          </cell>
        </row>
        <row r="10">
          <cell r="A10" t="str">
            <v>Motor Vehicle Accident Rate</v>
          </cell>
          <cell r="B10" t="str">
            <v>L</v>
          </cell>
          <cell r="C10">
            <v>4.57</v>
          </cell>
          <cell r="D10">
            <v>3.42</v>
          </cell>
          <cell r="E10" t="str">
            <v>ê</v>
          </cell>
          <cell r="F10">
            <v>5.22</v>
          </cell>
          <cell r="G10">
            <v>5.44</v>
          </cell>
          <cell r="H10">
            <v>4.07</v>
          </cell>
          <cell r="I10">
            <v>6.571678915513381</v>
          </cell>
          <cell r="J10">
            <v>7.44</v>
          </cell>
          <cell r="L10" t="str">
            <v>Motor Vehicle Accident Rate</v>
          </cell>
          <cell r="M10" t="str">
            <v>L</v>
          </cell>
          <cell r="N10">
            <v>3.08</v>
          </cell>
          <cell r="O10">
            <v>3.42</v>
          </cell>
          <cell r="P10" t="str">
            <v>-</v>
          </cell>
          <cell r="Q10">
            <v>5.47</v>
          </cell>
          <cell r="R10">
            <v>10.02</v>
          </cell>
          <cell r="S10">
            <v>4.3433023382409433</v>
          </cell>
          <cell r="T10">
            <v>5.5327368581938794</v>
          </cell>
          <cell r="U10">
            <v>0</v>
          </cell>
          <cell r="V10" t="str">
            <v>M</v>
          </cell>
        </row>
        <row r="11">
          <cell r="A11" t="str">
            <v>Availability - Illness</v>
          </cell>
          <cell r="B11" t="str">
            <v>H</v>
          </cell>
          <cell r="C11">
            <v>0.96599999999999997</v>
          </cell>
          <cell r="D11">
            <v>0.97299999999999998</v>
          </cell>
          <cell r="E11" t="str">
            <v>ê</v>
          </cell>
          <cell r="F11">
            <v>0.96499999999999997</v>
          </cell>
          <cell r="G11">
            <v>0.95599999999999996</v>
          </cell>
          <cell r="H11">
            <v>0.96899999999999997</v>
          </cell>
          <cell r="I11">
            <v>0.96793335842588191</v>
          </cell>
          <cell r="J11">
            <v>0.97899999999999998</v>
          </cell>
          <cell r="L11" t="str">
            <v>Availability - Illness</v>
          </cell>
          <cell r="M11" t="str">
            <v>H</v>
          </cell>
          <cell r="N11">
            <v>0.97199999999999998</v>
          </cell>
          <cell r="O11">
            <v>0.97299999999999998</v>
          </cell>
          <cell r="P11" t="str">
            <v>-</v>
          </cell>
          <cell r="Q11">
            <v>0.96899999999999997</v>
          </cell>
          <cell r="R11">
            <v>0.95599999999999996</v>
          </cell>
          <cell r="S11">
            <v>0.97199999999999998</v>
          </cell>
          <cell r="T11">
            <v>0.97497910678755451</v>
          </cell>
          <cell r="U11">
            <v>0.96899999999999997</v>
          </cell>
          <cell r="V11" t="str">
            <v>M</v>
          </cell>
        </row>
        <row r="12">
          <cell r="A12" t="str">
            <v>Overtime</v>
          </cell>
          <cell r="B12" t="str">
            <v>L</v>
          </cell>
          <cell r="C12">
            <v>0.16900000000000001</v>
          </cell>
          <cell r="D12">
            <v>0.113</v>
          </cell>
          <cell r="E12" t="str">
            <v>ê</v>
          </cell>
          <cell r="F12">
            <v>0.16600000000000001</v>
          </cell>
          <cell r="G12">
            <v>0.121</v>
          </cell>
          <cell r="H12">
            <v>0.16039999999999999</v>
          </cell>
          <cell r="I12">
            <v>0.20263991287408198</v>
          </cell>
          <cell r="J12">
            <v>0</v>
          </cell>
          <cell r="L12" t="str">
            <v>Overtime</v>
          </cell>
          <cell r="M12" t="str">
            <v>L</v>
          </cell>
          <cell r="N12">
            <v>0.182</v>
          </cell>
          <cell r="O12">
            <v>0.113</v>
          </cell>
          <cell r="P12" t="str">
            <v>+</v>
          </cell>
          <cell r="Q12">
            <v>0.19700000000000001</v>
          </cell>
          <cell r="R12">
            <v>9.8000000000000004E-2</v>
          </cell>
          <cell r="S12">
            <v>0.25240000000000001</v>
          </cell>
          <cell r="T12">
            <v>0.21997347365814832</v>
          </cell>
          <cell r="V12" t="str">
            <v>M</v>
          </cell>
        </row>
        <row r="13">
          <cell r="A13" t="str">
            <v>Staffing Levels - Permanent</v>
          </cell>
          <cell r="B13" t="str">
            <v>L</v>
          </cell>
          <cell r="C13">
            <v>6318</v>
          </cell>
          <cell r="D13">
            <v>6502</v>
          </cell>
          <cell r="E13" t="str">
            <v>é</v>
          </cell>
          <cell r="F13">
            <v>6352</v>
          </cell>
          <cell r="G13">
            <v>1511</v>
          </cell>
          <cell r="H13">
            <v>2055</v>
          </cell>
          <cell r="I13">
            <v>2722</v>
          </cell>
          <cell r="J13">
            <v>64</v>
          </cell>
          <cell r="L13" t="str">
            <v>Staffing Levels - Permanent</v>
          </cell>
          <cell r="M13" t="str">
            <v>L</v>
          </cell>
          <cell r="O13" t="str">
            <v xml:space="preserve"> </v>
          </cell>
          <cell r="P13" t="str">
            <v xml:space="preserve"> </v>
          </cell>
          <cell r="V13" t="str">
            <v>M</v>
          </cell>
        </row>
        <row r="14">
          <cell r="A14" t="str">
            <v>Employee Development - MAST</v>
          </cell>
          <cell r="B14" t="str">
            <v>H</v>
          </cell>
          <cell r="C14">
            <v>0.72199999999999998</v>
          </cell>
          <cell r="D14">
            <v>0.95</v>
          </cell>
          <cell r="E14" t="str">
            <v>é</v>
          </cell>
          <cell r="F14">
            <v>0.76929999999999998</v>
          </cell>
          <cell r="G14">
            <v>0.78</v>
          </cell>
          <cell r="H14">
            <v>0.85899999999999999</v>
          </cell>
          <cell r="I14">
            <v>0.7411271062271062</v>
          </cell>
          <cell r="J14">
            <v>0.55900000000000005</v>
          </cell>
          <cell r="L14" t="str">
            <v>Employee Development - MAST</v>
          </cell>
          <cell r="M14" t="str">
            <v>H</v>
          </cell>
          <cell r="N14">
            <v>0</v>
          </cell>
          <cell r="O14" t="str">
            <v xml:space="preserve"> </v>
          </cell>
          <cell r="P14" t="str">
            <v>+</v>
          </cell>
          <cell r="Q14">
            <v>0</v>
          </cell>
          <cell r="R14">
            <v>0.78</v>
          </cell>
          <cell r="S14">
            <v>0</v>
          </cell>
          <cell r="T14">
            <v>0.7411271062271062</v>
          </cell>
          <cell r="U14">
            <v>0.05</v>
          </cell>
          <cell r="V14" t="str">
            <v>Q</v>
          </cell>
        </row>
        <row r="15">
          <cell r="A15" t="str">
            <v>Succession Planning</v>
          </cell>
          <cell r="B15" t="str">
            <v>H</v>
          </cell>
          <cell r="C15">
            <v>0.64615384615384619</v>
          </cell>
          <cell r="D15">
            <v>0.73799999999999999</v>
          </cell>
          <cell r="E15" t="str">
            <v>é</v>
          </cell>
          <cell r="F15">
            <v>0.73015873015873012</v>
          </cell>
          <cell r="L15" t="str">
            <v>Succession Planning</v>
          </cell>
          <cell r="M15" t="str">
            <v>H</v>
          </cell>
          <cell r="P15" t="str">
            <v>-</v>
          </cell>
          <cell r="Q15">
            <v>0.73807692307692307</v>
          </cell>
          <cell r="V15" t="str">
            <v>Q</v>
          </cell>
        </row>
        <row r="16">
          <cell r="A16" t="str">
            <v>Corporate Culture for Ethics and Compliance</v>
          </cell>
          <cell r="B16" t="str">
            <v>H</v>
          </cell>
          <cell r="D16">
            <v>0.66</v>
          </cell>
          <cell r="E16" t="str">
            <v>çè</v>
          </cell>
          <cell r="F16" t="str">
            <v>Annual</v>
          </cell>
          <cell r="G16" t="str">
            <v>Annual</v>
          </cell>
          <cell r="L16" t="str">
            <v>Corporate Culture for Ethics and Compliance</v>
          </cell>
          <cell r="M16" t="str">
            <v>H</v>
          </cell>
          <cell r="P16" t="str">
            <v>+</v>
          </cell>
          <cell r="Q16" t="str">
            <v>Annual</v>
          </cell>
          <cell r="V16" t="str">
            <v>Q</v>
          </cell>
        </row>
        <row r="17">
          <cell r="A17" t="str">
            <v>Employee Technical Training - BU</v>
          </cell>
          <cell r="B17" t="str">
            <v>H</v>
          </cell>
          <cell r="C17">
            <v>0.64300000000000002</v>
          </cell>
          <cell r="D17">
            <v>1</v>
          </cell>
          <cell r="E17" t="str">
            <v>é</v>
          </cell>
          <cell r="F17">
            <v>0.7833939799591938</v>
          </cell>
          <cell r="G17">
            <v>1.02</v>
          </cell>
          <cell r="H17">
            <v>0.96409999999999996</v>
          </cell>
          <cell r="I17">
            <v>0.82999940992506049</v>
          </cell>
          <cell r="L17" t="str">
            <v>Employee Technical Training - BU</v>
          </cell>
          <cell r="M17" t="str">
            <v>H</v>
          </cell>
          <cell r="N17">
            <v>0.2</v>
          </cell>
          <cell r="O17" t="str">
            <v xml:space="preserve"> </v>
          </cell>
          <cell r="P17" t="str">
            <v>-</v>
          </cell>
          <cell r="Q17">
            <v>0.7833939799591938</v>
          </cell>
          <cell r="R17" t="str">
            <v>Quarterly</v>
          </cell>
          <cell r="S17">
            <v>0</v>
          </cell>
          <cell r="T17">
            <v>0.31191361302885467</v>
          </cell>
          <cell r="V17" t="str">
            <v>Q</v>
          </cell>
        </row>
        <row r="18">
          <cell r="A18" t="str">
            <v>Fringe Benefit Rate</v>
          </cell>
          <cell r="B18" t="str">
            <v>L</v>
          </cell>
          <cell r="C18">
            <v>0.30941935511527424</v>
          </cell>
          <cell r="D18">
            <v>0.50449999999999995</v>
          </cell>
          <cell r="E18" t="str">
            <v>é</v>
          </cell>
          <cell r="F18">
            <v>0.48480434542471712</v>
          </cell>
          <cell r="L18" t="str">
            <v>Fringe Benefit Rate</v>
          </cell>
          <cell r="M18" t="str">
            <v>L</v>
          </cell>
          <cell r="N18">
            <v>0.30941935511527424</v>
          </cell>
          <cell r="Q18">
            <v>0.48480434542471712</v>
          </cell>
          <cell r="V18" t="str">
            <v>M</v>
          </cell>
        </row>
        <row r="20">
          <cell r="A20" t="str">
            <v>SAFE,  RELIABLE</v>
          </cell>
          <cell r="B20" t="str">
            <v>PSE&amp;G</v>
          </cell>
        </row>
        <row r="21">
          <cell r="B21" t="str">
            <v>L/H</v>
          </cell>
          <cell r="C21" t="str">
            <v>Nov 08 YTD</v>
          </cell>
          <cell r="D21" t="str">
            <v>2009 Target</v>
          </cell>
          <cell r="E21" t="str">
            <v>YE Forecast</v>
          </cell>
          <cell r="F21" t="str">
            <v>PSE&amp;G</v>
          </cell>
          <cell r="G21" t="str">
            <v>Cust Ops</v>
          </cell>
          <cell r="H21" t="str">
            <v>Gas</v>
          </cell>
          <cell r="I21" t="str">
            <v>Electric</v>
          </cell>
          <cell r="J21" t="str">
            <v>Other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Consolidated"/>
      <sheetName val="790MAINT"/>
      <sheetName val="790DTAIL"/>
      <sheetName val="735DTAIL"/>
      <sheetName val="940DTAIL"/>
      <sheetName val="743DTAIL"/>
      <sheetName val="745DTAIL"/>
      <sheetName val="744DTAIL"/>
      <sheetName val="723DTAIL"/>
      <sheetName val="756DTAIL"/>
      <sheetName val="701DTAIL"/>
      <sheetName val="General Assume"/>
      <sheetName val="SAP-Consolidated"/>
      <sheetName val="Corp. Mdl."/>
      <sheetName val="HWINVEN.XLS"/>
      <sheetName val="SWINVEN.XLS"/>
      <sheetName val="TELCO98.XLS"/>
      <sheetName val="REV98CONS"/>
      <sheetName val="97-98 DELTA"/>
      <sheetName val="Module1"/>
    </sheetNames>
    <sheetDataSet>
      <sheetData sheetId="0" refreshError="1">
        <row r="40">
          <cell r="L40">
            <v>31500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
      <sheetName val="Definitions"/>
      <sheetName val="Initiatives"/>
      <sheetName val="Sheet2"/>
      <sheetName val="Sheet1"/>
    </sheetNames>
    <sheetDataSet>
      <sheetData sheetId="0" refreshError="1">
        <row r="8">
          <cell r="A8" t="str">
            <v>OSHA Recordable Incidence Rate</v>
          </cell>
          <cell r="B8" t="str">
            <v>L</v>
          </cell>
          <cell r="D8" t="str">
            <v>L</v>
          </cell>
          <cell r="E8" t="str">
            <v>é</v>
          </cell>
          <cell r="F8">
            <v>0</v>
          </cell>
          <cell r="G8" t="str">
            <v>é</v>
          </cell>
          <cell r="H8">
            <v>0</v>
          </cell>
          <cell r="I8" t="str">
            <v>L</v>
          </cell>
          <cell r="J8" t="str">
            <v>OSHA Recordable Incidence Rate</v>
          </cell>
          <cell r="K8" t="str">
            <v>L</v>
          </cell>
          <cell r="L8" t="str">
            <v>¡</v>
          </cell>
          <cell r="M8">
            <v>0</v>
          </cell>
        </row>
        <row r="9">
          <cell r="A9" t="str">
            <v>OSHA Days Away Rate (Severity)</v>
          </cell>
          <cell r="B9" t="str">
            <v>L</v>
          </cell>
          <cell r="D9" t="str">
            <v>L</v>
          </cell>
          <cell r="E9" t="str">
            <v>é</v>
          </cell>
          <cell r="F9">
            <v>0</v>
          </cell>
          <cell r="G9" t="str">
            <v>é</v>
          </cell>
          <cell r="H9">
            <v>0</v>
          </cell>
          <cell r="I9" t="str">
            <v>L</v>
          </cell>
          <cell r="J9" t="str">
            <v>OSHA Days Away Rate (Severity)</v>
          </cell>
          <cell r="K9" t="str">
            <v>L</v>
          </cell>
          <cell r="L9" t="str">
            <v>¡</v>
          </cell>
          <cell r="M9">
            <v>0</v>
          </cell>
        </row>
        <row r="10">
          <cell r="A10" t="str">
            <v>Availability - Illness</v>
          </cell>
          <cell r="B10" t="str">
            <v>H</v>
          </cell>
          <cell r="C10" t="str">
            <v>*</v>
          </cell>
          <cell r="D10" t="str">
            <v>H</v>
          </cell>
          <cell r="E10" t="str">
            <v>é</v>
          </cell>
          <cell r="F10">
            <v>0.98399999999999999</v>
          </cell>
          <cell r="G10" t="str">
            <v>é</v>
          </cell>
          <cell r="H10">
            <v>0.99399999999999999</v>
          </cell>
          <cell r="I10" t="str">
            <v>H</v>
          </cell>
          <cell r="J10" t="str">
            <v>Availability - Illness</v>
          </cell>
          <cell r="K10" t="str">
            <v>H</v>
          </cell>
          <cell r="L10" t="str">
            <v>¡</v>
          </cell>
          <cell r="M10">
            <v>0.98399999999999999</v>
          </cell>
        </row>
        <row r="11">
          <cell r="A11" t="str">
            <v xml:space="preserve">Staffing Levels - Total </v>
          </cell>
          <cell r="B11" t="str">
            <v>*</v>
          </cell>
          <cell r="C11" t="str">
            <v>*</v>
          </cell>
          <cell r="D11" t="str">
            <v>L</v>
          </cell>
          <cell r="E11" t="str">
            <v>é</v>
          </cell>
          <cell r="F11">
            <v>17</v>
          </cell>
          <cell r="G11" t="str">
            <v>é</v>
          </cell>
          <cell r="H11">
            <v>17</v>
          </cell>
          <cell r="I11" t="str">
            <v>L</v>
          </cell>
          <cell r="J11" t="str">
            <v xml:space="preserve">Staffing Levels - Total </v>
          </cell>
          <cell r="K11" t="str">
            <v>L</v>
          </cell>
          <cell r="L11" t="str">
            <v>¡</v>
          </cell>
          <cell r="M11">
            <v>17</v>
          </cell>
        </row>
        <row r="12">
          <cell r="A12" t="str">
            <v>Corporate Culture for Ethics and Compliance</v>
          </cell>
          <cell r="B12" t="str">
            <v>*</v>
          </cell>
          <cell r="C12" t="str">
            <v>*</v>
          </cell>
          <cell r="D12" t="str">
            <v>H</v>
          </cell>
          <cell r="E12" t="str">
            <v>é</v>
          </cell>
          <cell r="F12">
            <v>0.7</v>
          </cell>
          <cell r="G12" t="str">
            <v>é</v>
          </cell>
          <cell r="H12" t="str">
            <v>QTRLY</v>
          </cell>
          <cell r="I12" t="str">
            <v>H</v>
          </cell>
          <cell r="J12" t="str">
            <v>Corporate Culture for Ethics and Compliance</v>
          </cell>
          <cell r="K12" t="str">
            <v>H</v>
          </cell>
          <cell r="L12" t="str">
            <v>¡</v>
          </cell>
          <cell r="M12" t="str">
            <v>Qtrly</v>
          </cell>
        </row>
        <row r="13">
          <cell r="A13" t="str">
            <v>Employee Development -MAST</v>
          </cell>
          <cell r="B13" t="str">
            <v>*</v>
          </cell>
          <cell r="C13" t="str">
            <v>*</v>
          </cell>
          <cell r="D13" t="str">
            <v>H</v>
          </cell>
          <cell r="E13" t="str">
            <v>é</v>
          </cell>
          <cell r="F13">
            <v>0.95</v>
          </cell>
          <cell r="G13" t="str">
            <v>é</v>
          </cell>
          <cell r="H13" t="str">
            <v>QTRLY</v>
          </cell>
          <cell r="I13" t="str">
            <v>H</v>
          </cell>
          <cell r="J13" t="str">
            <v>Employee Development -MAST</v>
          </cell>
          <cell r="K13" t="str">
            <v>H</v>
          </cell>
          <cell r="L13" t="str">
            <v>¡</v>
          </cell>
          <cell r="M13" t="str">
            <v>Qtrly</v>
          </cell>
        </row>
        <row r="17">
          <cell r="A17" t="str">
            <v>Solar Loan Program - Approved Capacity (DC MW) (NOT CLOSED)</v>
          </cell>
          <cell r="B17" t="str">
            <v>*</v>
          </cell>
          <cell r="D17" t="str">
            <v xml:space="preserve">H </v>
          </cell>
          <cell r="E17" t="str">
            <v>é</v>
          </cell>
          <cell r="F17">
            <v>19.170000000000002</v>
          </cell>
          <cell r="G17" t="str">
            <v>é</v>
          </cell>
          <cell r="H17">
            <v>9.6930229999999984</v>
          </cell>
          <cell r="I17" t="str">
            <v>L</v>
          </cell>
          <cell r="J17" t="str">
            <v>Solar Loan Program - Approved Capacity (DC MW) (NOT CLOSED)</v>
          </cell>
          <cell r="K17" t="str">
            <v xml:space="preserve">H </v>
          </cell>
          <cell r="L17" t="str">
            <v>+</v>
          </cell>
          <cell r="M17">
            <v>1.1981250000000001</v>
          </cell>
          <cell r="N17" t="str">
            <v>-</v>
          </cell>
          <cell r="O17">
            <v>0.52988000000000002</v>
          </cell>
          <cell r="R17" t="str">
            <v>Reported Monthly</v>
          </cell>
        </row>
        <row r="18">
          <cell r="A18" t="str">
            <v>Solar Loan Prog - Avg Time to Approve</v>
          </cell>
          <cell r="B18" t="str">
            <v>*</v>
          </cell>
          <cell r="D18" t="str">
            <v>L</v>
          </cell>
          <cell r="E18" t="str">
            <v>é</v>
          </cell>
          <cell r="F18">
            <v>56</v>
          </cell>
          <cell r="G18" t="str">
            <v>é</v>
          </cell>
          <cell r="H18">
            <v>63.963963963963963</v>
          </cell>
          <cell r="I18" t="str">
            <v>H</v>
          </cell>
          <cell r="J18" t="str">
            <v>Solar Loan Prog - Avg Time to Approve</v>
          </cell>
          <cell r="K18" t="str">
            <v>L</v>
          </cell>
          <cell r="L18" t="str">
            <v>+</v>
          </cell>
          <cell r="M18">
            <v>56</v>
          </cell>
          <cell r="N18" t="str">
            <v>¡</v>
          </cell>
          <cell r="O18">
            <v>41</v>
          </cell>
          <cell r="R18" t="str">
            <v>Reported Monthly</v>
          </cell>
        </row>
        <row r="19">
          <cell r="A19" t="str">
            <v>Standard Offer Invoice Average Turnaround Time (Days)</v>
          </cell>
          <cell r="B19" t="str">
            <v>*</v>
          </cell>
          <cell r="C19" t="str">
            <v>*</v>
          </cell>
          <cell r="D19" t="str">
            <v>L</v>
          </cell>
          <cell r="E19">
            <v>10.71</v>
          </cell>
          <cell r="F19">
            <v>15</v>
          </cell>
          <cell r="G19" t="str">
            <v>é</v>
          </cell>
          <cell r="H19">
            <v>10.4</v>
          </cell>
          <cell r="I19" t="str">
            <v>H</v>
          </cell>
          <cell r="J19" t="str">
            <v>Standard Offer Invoice Average Turnaround Time (Days)</v>
          </cell>
          <cell r="K19" t="str">
            <v>L</v>
          </cell>
          <cell r="L19">
            <v>12.38</v>
          </cell>
          <cell r="M19">
            <v>15</v>
          </cell>
          <cell r="N19" t="str">
            <v>¡</v>
          </cell>
          <cell r="O19">
            <v>9.82</v>
          </cell>
          <cell r="R19" t="str">
            <v>Reported Monthly</v>
          </cell>
        </row>
        <row r="20">
          <cell r="A20" t="str">
            <v>Comfort Partner Invoices - Payment Approval Time (Days)</v>
          </cell>
          <cell r="B20" t="str">
            <v>*</v>
          </cell>
          <cell r="C20" t="str">
            <v>*</v>
          </cell>
          <cell r="D20" t="str">
            <v>L</v>
          </cell>
          <cell r="E20">
            <v>2</v>
          </cell>
          <cell r="F20">
            <v>5</v>
          </cell>
          <cell r="G20" t="str">
            <v>é</v>
          </cell>
          <cell r="H20">
            <v>3</v>
          </cell>
          <cell r="I20" t="str">
            <v>H</v>
          </cell>
          <cell r="J20" t="str">
            <v>Comfort Partner Invoices - Payment Approval Time (Days)</v>
          </cell>
          <cell r="K20" t="str">
            <v>L</v>
          </cell>
          <cell r="L20">
            <v>1</v>
          </cell>
          <cell r="M20">
            <v>5</v>
          </cell>
          <cell r="N20" t="str">
            <v>¡</v>
          </cell>
          <cell r="O20">
            <v>4</v>
          </cell>
          <cell r="R20" t="str">
            <v>Reported Monthly</v>
          </cell>
        </row>
        <row r="21">
          <cell r="A21" t="str">
            <v xml:space="preserve">Standard Offer Maintenance Audits Completed </v>
          </cell>
          <cell r="B21" t="str">
            <v>*</v>
          </cell>
          <cell r="C21" t="str">
            <v>*</v>
          </cell>
          <cell r="D21" t="str">
            <v xml:space="preserve">H </v>
          </cell>
          <cell r="E21">
            <v>42</v>
          </cell>
          <cell r="F21">
            <v>77</v>
          </cell>
          <cell r="G21" t="str">
            <v>é</v>
          </cell>
          <cell r="H21">
            <v>47</v>
          </cell>
          <cell r="J21" t="str">
            <v xml:space="preserve">Standard Offer Maintenance Audits Completed </v>
          </cell>
          <cell r="K21" t="str">
            <v xml:space="preserve">H </v>
          </cell>
          <cell r="L21">
            <v>14</v>
          </cell>
          <cell r="M21">
            <v>77</v>
          </cell>
          <cell r="N21" t="str">
            <v>¡</v>
          </cell>
          <cell r="O21">
            <v>8</v>
          </cell>
          <cell r="R21" t="str">
            <v>Reported Monthly</v>
          </cell>
        </row>
        <row r="22">
          <cell r="A22" t="str">
            <v xml:space="preserve">Standard Offer Inspections Completed </v>
          </cell>
          <cell r="B22" t="str">
            <v>*</v>
          </cell>
          <cell r="D22" t="str">
            <v xml:space="preserve">H </v>
          </cell>
          <cell r="E22" t="str">
            <v>é</v>
          </cell>
          <cell r="F22">
            <v>308</v>
          </cell>
          <cell r="G22" t="str">
            <v>é</v>
          </cell>
          <cell r="H22">
            <v>158</v>
          </cell>
          <cell r="I22" t="str">
            <v>H</v>
          </cell>
          <cell r="J22" t="str">
            <v xml:space="preserve">Standard Offer Inspections Completed </v>
          </cell>
          <cell r="K22" t="str">
            <v xml:space="preserve">H </v>
          </cell>
          <cell r="L22" t="str">
            <v>+</v>
          </cell>
          <cell r="M22">
            <v>308</v>
          </cell>
          <cell r="N22" t="str">
            <v>¡</v>
          </cell>
          <cell r="O22">
            <v>39</v>
          </cell>
          <cell r="R22" t="str">
            <v>Reported Monthly</v>
          </cell>
        </row>
        <row r="24">
          <cell r="A24" t="str">
            <v>ECONOMIC</v>
          </cell>
          <cell r="H24" t="str">
            <v>ECONOMIC</v>
          </cell>
        </row>
        <row r="25">
          <cell r="B25" t="str">
            <v>MICP A</v>
          </cell>
          <cell r="C25" t="str">
            <v>MICP B</v>
          </cell>
          <cell r="D25" t="str">
            <v>L/H</v>
          </cell>
          <cell r="E25" t="str">
            <v>July 2008  YTD</v>
          </cell>
          <cell r="F25" t="str">
            <v>2009 Target</v>
          </cell>
          <cell r="G25" t="str">
            <v>YE Forecast</v>
          </cell>
          <cell r="H25" t="str">
            <v>July 2009 YTD</v>
          </cell>
          <cell r="I25" t="str">
            <v>L/H</v>
          </cell>
        </row>
      </sheetData>
      <sheetData sheetId="1"/>
      <sheetData sheetId="2"/>
      <sheetData sheetId="3"/>
      <sheetData sheetId="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Menu"/>
      <sheetName val="People Menu"/>
      <sheetName val="Osha Cases"/>
      <sheetName val="Osha Index"/>
      <sheetName val="First Aid Incid"/>
      <sheetName val="Lost Time Rate"/>
      <sheetName val="MVA"/>
      <sheetName val="% Comp LHS"/>
      <sheetName val="% Comp EHS"/>
      <sheetName val="Avail 1-5"/>
      <sheetName val="Avail &gt;5"/>
      <sheetName val="Staffing Levels"/>
      <sheetName val="OT"/>
      <sheetName val="Customer Menu"/>
      <sheetName val="BPU"/>
      <sheetName val="BPU per prem visits STATE"/>
      <sheetName val="MOT"/>
      <sheetName val="NB Inq Resp Rate"/>
      <sheetName val="NB Serv Inst Rate"/>
      <sheetName val="Road Restoration"/>
      <sheetName val="Appt Kept One"/>
      <sheetName val="Net Change Contract"/>
      <sheetName val="Repeat Service State"/>
      <sheetName val="Operations Menu"/>
      <sheetName val="Avg Resp State"/>
      <sheetName val="State % of Non Prem"/>
      <sheetName val="North % of Non Prem"/>
      <sheetName val="Central % of Non Prem"/>
      <sheetName val="South % of Non Prem"/>
      <sheetName val="Dist Level OT Non Prem %"/>
      <sheetName val="Percent Visits CGI_NAP"/>
      <sheetName val="Gas Leaks Mile"/>
      <sheetName val="Open Leaks"/>
      <sheetName val="Completed Leaks"/>
      <sheetName val="Leak Repair Rate"/>
      <sheetName val="CI Breaks Mile"/>
      <sheetName val="Leak State Div Dist"/>
      <sheetName val="Damages 1000 MO"/>
      <sheetName val="PM(PM+CM)"/>
      <sheetName val="% Comp Rptd Progs"/>
      <sheetName val="Sel Assign Match %"/>
      <sheetName val="Damages Billed"/>
      <sheetName val="% Replacement Main"/>
      <sheetName val="# Open 1rst Level"/>
      <sheetName val="# Open 2nd Level"/>
      <sheetName val="New Serv $ Ft"/>
      <sheetName val="Repl Serv $ Ft"/>
      <sheetName val="M&amp;R Station Util"/>
      <sheetName val="Contract Cancellation"/>
      <sheetName val="Street Lea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PeopleSummary"/>
      <sheetName val="PeopleMenu"/>
      <sheetName val="Reporting_Period"/>
      <sheetName val="IndexPeopleMenu"/>
      <sheetName val="OSHA_Month"/>
      <sheetName val="OSHASeverity_Month"/>
      <sheetName val="MVARate_Month"/>
      <sheetName val="StaffLvlPerm_Month"/>
      <sheetName val="Availability_Month"/>
      <sheetName val="OT_Month"/>
      <sheetName val="OT_Qtr_YTD"/>
      <sheetName val="Data_OT"/>
      <sheetName val="Data_OSHA"/>
      <sheetName val="Data_OSHASeverity"/>
      <sheetName val="Data_MVARate"/>
      <sheetName val="Data_StaffLvlPerm"/>
      <sheetName val="Data_Availability"/>
      <sheetName val="Data_SuccessionPlan"/>
      <sheetName val="Data_CultureEthics"/>
      <sheetName val="Data_MastDev"/>
      <sheetName val="Data_TrainingBU"/>
      <sheetName val="Data_FringeRate"/>
      <sheetName val="OSHA_Qtr_YTD"/>
      <sheetName val="OSHASeverity_Qtr_YTD"/>
      <sheetName val="MVARate_Qtr_YTD"/>
      <sheetName val="StaffLvlPerm_Qtr_YTD"/>
      <sheetName val="Availability_Qtr_YTD"/>
      <sheetName val="SuccessionPlan_Qtr_YTD"/>
      <sheetName val="CultureEthics_Qtr_YTD"/>
      <sheetName val="MastDev_Qtr_YTD"/>
      <sheetName val="TrainingBU_Qtr_YTD"/>
      <sheetName val="FringeRate_Qtr_YTD"/>
      <sheetName val="OSHA_Qtr_YTD (2)"/>
    </sheetNames>
    <sheetDataSet>
      <sheetData sheetId="0" refreshError="1"/>
      <sheetData sheetId="1" refreshError="1">
        <row r="3">
          <cell r="D3" t="str">
            <v>Q1</v>
          </cell>
        </row>
        <row r="4">
          <cell r="D4" t="str">
            <v>February</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_GreenEnergySummary"/>
      <sheetName val="GreenEnergyMenu"/>
      <sheetName val="IndexGreenEnergyMenu"/>
      <sheetName val="Reporting_Period"/>
      <sheetName val="FleetMPG_Month"/>
      <sheetName val="RenewEnergy_Month"/>
      <sheetName val="NonHazardWaste_Month"/>
      <sheetName val="EnergySavings_Month"/>
      <sheetName val="NewSolar"/>
      <sheetName val="PeakDemand"/>
      <sheetName val="HazardousWaste"/>
      <sheetName val="Data_FleetMPG"/>
      <sheetName val="Data_RenewEnergy"/>
      <sheetName val="Data_NonHazardWaste"/>
      <sheetName val="Data_EnergySavings"/>
      <sheetName val="Data_NewSolar"/>
      <sheetName val="Data_PeakDemand"/>
      <sheetName val="Data_HazardousWaste"/>
      <sheetName val="FleetMPG_Qtr_YTD"/>
      <sheetName val="RenewEnergy_Qtr_YTD"/>
      <sheetName val="NonHazardWaste_Qtr_YTD"/>
      <sheetName val="EnergySavings_Qtr_YTD"/>
      <sheetName val="NewSolar_Qtr_YTD"/>
      <sheetName val="PeakDemand_Qtr_YTD"/>
      <sheetName val="HazardousWaste_Qtr_YTD"/>
      <sheetName val="RenewEnergy"/>
      <sheetName val="NonHazardWaste"/>
      <sheetName val="GreenEnergy_Metrics_Master"/>
    </sheetNames>
    <sheetDataSet>
      <sheetData sheetId="0"/>
      <sheetData sheetId="1"/>
      <sheetData sheetId="2"/>
      <sheetData sheetId="3">
        <row r="3">
          <cell r="B3" t="str">
            <v>Q4</v>
          </cell>
        </row>
        <row r="4">
          <cell r="B4" t="str">
            <v>December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PeopleSummary"/>
      <sheetName val="PeopleMenu"/>
      <sheetName val="Reporting_Period"/>
      <sheetName val="IndexPeopleMenu"/>
      <sheetName val="OSHA_Month"/>
      <sheetName val="OSHASeverity_Month"/>
      <sheetName val="MVARate_Month"/>
      <sheetName val="StaffLvlPerm_Month"/>
      <sheetName val="Availability_Month"/>
      <sheetName val="OT_Month"/>
      <sheetName val="OT_Qtr_YTD"/>
      <sheetName val="Data_OT"/>
      <sheetName val="Data_OSHA"/>
      <sheetName val="Data_OSHASeverity"/>
      <sheetName val="Data_MVARate"/>
      <sheetName val="Data_StaffLvlPerm"/>
      <sheetName val="Data_Availability"/>
      <sheetName val="Data_SuccessionPlan"/>
      <sheetName val="Data_CultureEthics"/>
      <sheetName val="Data_MastDev"/>
      <sheetName val="Data_TrainingBU"/>
      <sheetName val="Data_FringeRate"/>
      <sheetName val="OSHA_Qtr_YTD"/>
      <sheetName val="OSHASeverity_Qtr_YTD"/>
      <sheetName val="MVARate_Qtr_YTD"/>
      <sheetName val="StaffLvlPerm_Qtr_YTD"/>
      <sheetName val="Availability_Qtr_YTD"/>
      <sheetName val="SuccessionPlan_Qtr_YTD"/>
      <sheetName val="CultureEthics_Qtr_YTD"/>
      <sheetName val="MastDev_Qtr_YTD"/>
      <sheetName val="TrainingBU_Qtr_YTD"/>
      <sheetName val="FringeRate_Qtr_YTD"/>
      <sheetName val="OSHA_Qtr_YTD (2)"/>
    </sheetNames>
    <sheetDataSet>
      <sheetData sheetId="0" refreshError="1"/>
      <sheetData sheetId="1" refreshError="1">
        <row r="2">
          <cell r="D2">
            <v>2009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imulus only"/>
      <sheetName val="Pivot"/>
      <sheetName val="Work Plan"/>
      <sheetName val="RTEP"/>
      <sheetName val="NewMonthProcedure"/>
      <sheetName val="Month"/>
      <sheetName val="YTD"/>
      <sheetName val="Budget"/>
      <sheetName val="units"/>
      <sheetName val="Plan"/>
      <sheetName val="Revised Plan"/>
      <sheetName val="Utility Cap Report"/>
      <sheetName val="ED Summary"/>
      <sheetName val="Proj removed from file"/>
    </sheetNames>
    <sheetDataSet>
      <sheetData sheetId="0" refreshError="1"/>
      <sheetData sheetId="1" refreshError="1"/>
      <sheetData sheetId="2" refreshError="1">
        <row r="303">
          <cell r="H303">
            <v>44777900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Menu"/>
      <sheetName val="Gas Delivery"/>
      <sheetName val="Northern Div"/>
      <sheetName val="Central Div"/>
      <sheetName val="Southern Div"/>
      <sheetName val="GSOC M&amp;R"/>
      <sheetName val="DATA INPUT SHT"/>
    </sheetNames>
    <sheetDataSet>
      <sheetData sheetId="0" refreshError="1"/>
      <sheetData sheetId="1" refreshError="1">
        <row r="18">
          <cell r="A18" t="str">
            <v>SAFE and RELIABLE</v>
          </cell>
          <cell r="B18" t="str">
            <v>Gas Delivery</v>
          </cell>
          <cell r="C18">
            <v>0.998</v>
          </cell>
          <cell r="D18">
            <v>0.999</v>
          </cell>
          <cell r="E18" t="str">
            <v>é</v>
          </cell>
          <cell r="F18">
            <v>0.999</v>
          </cell>
          <cell r="G18">
            <v>0.999</v>
          </cell>
          <cell r="H18">
            <v>0.998</v>
          </cell>
          <cell r="I18">
            <v>0.999</v>
          </cell>
          <cell r="M18" t="str">
            <v>SAFE and RELIABLE</v>
          </cell>
          <cell r="N18" t="str">
            <v>Gas Delivery</v>
          </cell>
          <cell r="O18">
            <v>0.998</v>
          </cell>
          <cell r="P18">
            <v>0.999</v>
          </cell>
          <cell r="Q18" t="str">
            <v>-</v>
          </cell>
          <cell r="R18">
            <v>0.996</v>
          </cell>
          <cell r="S18">
            <v>0.99399999999999999</v>
          </cell>
          <cell r="T18">
            <v>0.99399999999999999</v>
          </cell>
          <cell r="U18">
            <v>0.998</v>
          </cell>
        </row>
        <row r="19">
          <cell r="A19" t="str">
            <v>Appointments Kept</v>
          </cell>
          <cell r="B19" t="str">
            <v>L/H</v>
          </cell>
          <cell r="C19" t="str">
            <v>Nov 08 YTD</v>
          </cell>
          <cell r="D19" t="str">
            <v>2009 Target</v>
          </cell>
          <cell r="E19" t="str">
            <v>YE Forecast</v>
          </cell>
          <cell r="F19" t="str">
            <v>Gas Delivery</v>
          </cell>
          <cell r="G19" t="str">
            <v>Northern</v>
          </cell>
          <cell r="H19" t="str">
            <v>Central</v>
          </cell>
          <cell r="I19" t="str">
            <v>Southern</v>
          </cell>
          <cell r="J19" t="str">
            <v>GSOC M&amp;R</v>
          </cell>
          <cell r="K19" t="str">
            <v>VP &amp; Support</v>
          </cell>
          <cell r="M19" t="str">
            <v>Appointment Kept</v>
          </cell>
          <cell r="N19" t="str">
            <v>L/H</v>
          </cell>
          <cell r="O19" t="str">
            <v>Nov 08</v>
          </cell>
          <cell r="P19" t="str">
            <v>2009 Target</v>
          </cell>
          <cell r="Q19" t="str">
            <v>Monthly Status</v>
          </cell>
          <cell r="R19" t="str">
            <v>Gas Delivery</v>
          </cell>
          <cell r="S19" t="str">
            <v>Northern</v>
          </cell>
          <cell r="T19" t="str">
            <v>Central</v>
          </cell>
          <cell r="U19" t="str">
            <v>Southern</v>
          </cell>
          <cell r="V19" t="str">
            <v>GSOC M&amp;R</v>
          </cell>
          <cell r="W19" t="str">
            <v>VP &amp; Support</v>
          </cell>
        </row>
        <row r="20">
          <cell r="A20" t="str">
            <v>Gas Leak Reports Per Mile</v>
          </cell>
          <cell r="B20" t="str">
            <v>L</v>
          </cell>
          <cell r="C20">
            <v>0.20899999999999999</v>
          </cell>
          <cell r="D20">
            <v>0.222</v>
          </cell>
          <cell r="E20" t="str">
            <v>é</v>
          </cell>
          <cell r="F20">
            <v>0.189</v>
          </cell>
          <cell r="G20">
            <v>0.247</v>
          </cell>
          <cell r="H20">
            <v>0.23599999999999999</v>
          </cell>
          <cell r="I20">
            <v>0.13</v>
          </cell>
          <cell r="M20" t="str">
            <v>Gas Leak Reports Per Mile</v>
          </cell>
          <cell r="N20" t="str">
            <v>L</v>
          </cell>
          <cell r="O20">
            <v>1.2E-2</v>
          </cell>
          <cell r="P20">
            <v>0.222</v>
          </cell>
          <cell r="Q20" t="str">
            <v>+</v>
          </cell>
          <cell r="R20">
            <v>1.2999999999999999E-2</v>
          </cell>
          <cell r="S20">
            <v>2.1000000000000001E-2</v>
          </cell>
          <cell r="T20">
            <v>1.4999999999999999E-2</v>
          </cell>
          <cell r="U20">
            <v>7.0000000000000001E-3</v>
          </cell>
        </row>
        <row r="21">
          <cell r="A21" t="str">
            <v>Leak Response Rate</v>
          </cell>
          <cell r="B21" t="str">
            <v>H</v>
          </cell>
          <cell r="C21">
            <v>0.999</v>
          </cell>
          <cell r="D21">
            <v>0.999</v>
          </cell>
          <cell r="E21" t="str">
            <v>é</v>
          </cell>
          <cell r="F21">
            <v>0.999</v>
          </cell>
          <cell r="G21" t="str">
            <v>99.9.%</v>
          </cell>
          <cell r="H21">
            <v>0.998</v>
          </cell>
          <cell r="I21">
            <v>0.998</v>
          </cell>
          <cell r="M21" t="str">
            <v>Leak Response Rate</v>
          </cell>
          <cell r="N21" t="str">
            <v>H</v>
          </cell>
          <cell r="O21">
            <v>0.999</v>
          </cell>
          <cell r="P21">
            <v>0.999</v>
          </cell>
          <cell r="Q21" t="str">
            <v>-</v>
          </cell>
          <cell r="R21">
            <v>0.998</v>
          </cell>
          <cell r="S21">
            <v>0.999</v>
          </cell>
          <cell r="T21">
            <v>0.996</v>
          </cell>
          <cell r="U21">
            <v>0.999</v>
          </cell>
        </row>
        <row r="22">
          <cell r="A22" t="str">
            <v>Appointment Kept</v>
          </cell>
          <cell r="B22" t="str">
            <v>H</v>
          </cell>
          <cell r="C22">
            <v>0.95099999999999996</v>
          </cell>
          <cell r="D22">
            <v>0.95099999999999996</v>
          </cell>
          <cell r="E22" t="str">
            <v>ê</v>
          </cell>
          <cell r="F22" t="str">
            <v>N/A</v>
          </cell>
          <cell r="G22" t="str">
            <v>N/A</v>
          </cell>
          <cell r="H22" t="str">
            <v>N/A</v>
          </cell>
          <cell r="I22" t="str">
            <v>N/A</v>
          </cell>
          <cell r="M22" t="str">
            <v>Appointment Kept</v>
          </cell>
          <cell r="N22" t="str">
            <v>H</v>
          </cell>
          <cell r="O22">
            <v>0.94699999999999995</v>
          </cell>
          <cell r="P22">
            <v>0.95099999999999996</v>
          </cell>
          <cell r="Q22" t="str">
            <v>+</v>
          </cell>
          <cell r="R22" t="str">
            <v>N/A</v>
          </cell>
          <cell r="S22" t="str">
            <v>N/A</v>
          </cell>
          <cell r="T22" t="str">
            <v>N/A</v>
          </cell>
          <cell r="U22" t="str">
            <v>N/A</v>
          </cell>
        </row>
        <row r="23">
          <cell r="A23" t="str">
            <v>BPU Inquiries - Non-Collection</v>
          </cell>
          <cell r="B23" t="str">
            <v>L</v>
          </cell>
          <cell r="C23">
            <v>97</v>
          </cell>
          <cell r="D23">
            <v>141</v>
          </cell>
          <cell r="E23" t="str">
            <v>ê</v>
          </cell>
          <cell r="F23">
            <v>172</v>
          </cell>
          <cell r="G23">
            <v>54</v>
          </cell>
          <cell r="H23">
            <v>63</v>
          </cell>
          <cell r="I23">
            <v>53</v>
          </cell>
          <cell r="M23" t="str">
            <v>BPU Inquiries - Non-Collection</v>
          </cell>
          <cell r="N23" t="str">
            <v>L</v>
          </cell>
          <cell r="O23">
            <v>13</v>
          </cell>
          <cell r="P23">
            <v>16</v>
          </cell>
          <cell r="Q23" t="str">
            <v>+</v>
          </cell>
          <cell r="R23">
            <v>3</v>
          </cell>
          <cell r="S23">
            <v>1</v>
          </cell>
          <cell r="T23">
            <v>1</v>
          </cell>
          <cell r="U23">
            <v>1</v>
          </cell>
        </row>
        <row r="24">
          <cell r="A24" t="str">
            <v>Perception Survey (Res/Sm Business)</v>
          </cell>
          <cell r="B24" t="str">
            <v>H</v>
          </cell>
          <cell r="C24">
            <v>75</v>
          </cell>
          <cell r="D24">
            <v>76</v>
          </cell>
          <cell r="E24" t="str">
            <v>ê</v>
          </cell>
          <cell r="F24">
            <v>74</v>
          </cell>
          <cell r="G24">
            <v>73</v>
          </cell>
          <cell r="H24">
            <v>74</v>
          </cell>
          <cell r="I24">
            <v>75</v>
          </cell>
          <cell r="M24" t="str">
            <v>Perception Survey (Res/Sm Business)</v>
          </cell>
          <cell r="N24" t="str">
            <v>H</v>
          </cell>
          <cell r="O24">
            <v>78</v>
          </cell>
          <cell r="P24">
            <v>76</v>
          </cell>
          <cell r="Q24" t="str">
            <v>-</v>
          </cell>
          <cell r="R24">
            <v>73</v>
          </cell>
          <cell r="S24">
            <v>2.62</v>
          </cell>
          <cell r="T24">
            <v>3.09</v>
          </cell>
          <cell r="U24">
            <v>2.9</v>
          </cell>
        </row>
        <row r="25">
          <cell r="A25" t="str">
            <v>Moment of Truth Survey</v>
          </cell>
          <cell r="B25" t="str">
            <v>H</v>
          </cell>
          <cell r="C25">
            <v>9.3000000000000007</v>
          </cell>
          <cell r="D25">
            <v>9.3000000000000007</v>
          </cell>
          <cell r="E25" t="str">
            <v>çè</v>
          </cell>
          <cell r="F25">
            <v>9.1</v>
          </cell>
          <cell r="G25">
            <v>9.1</v>
          </cell>
          <cell r="H25">
            <v>8.9</v>
          </cell>
          <cell r="I25">
            <v>9.3000000000000007</v>
          </cell>
          <cell r="M25" t="str">
            <v>Moment of Truth Survey</v>
          </cell>
          <cell r="N25" t="str">
            <v>H</v>
          </cell>
          <cell r="O25">
            <v>9.4</v>
          </cell>
          <cell r="P25">
            <v>9.3000000000000007</v>
          </cell>
          <cell r="Q25" t="str">
            <v>-</v>
          </cell>
          <cell r="R25">
            <v>9.1999999999999993</v>
          </cell>
        </row>
        <row r="26">
          <cell r="A26" t="str">
            <v>Damages Per 1,000 Locate Requests</v>
          </cell>
          <cell r="B26" t="str">
            <v>L</v>
          </cell>
          <cell r="C26">
            <v>1.83</v>
          </cell>
          <cell r="D26">
            <v>1.97</v>
          </cell>
          <cell r="E26" t="str">
            <v>é</v>
          </cell>
          <cell r="F26">
            <v>1.52</v>
          </cell>
          <cell r="G26">
            <v>1.42</v>
          </cell>
          <cell r="H26">
            <v>2.11</v>
          </cell>
          <cell r="I26">
            <v>1.41</v>
          </cell>
          <cell r="J26">
            <v>1</v>
          </cell>
          <cell r="M26" t="str">
            <v>Damages Per 1,000 Locate Requests</v>
          </cell>
          <cell r="N26" t="str">
            <v>L</v>
          </cell>
          <cell r="O26">
            <v>1.7</v>
          </cell>
          <cell r="P26">
            <v>1.97</v>
          </cell>
          <cell r="Q26" t="str">
            <v>+</v>
          </cell>
          <cell r="R26">
            <v>1.94</v>
          </cell>
          <cell r="S26">
            <v>1.55</v>
          </cell>
          <cell r="T26">
            <v>3.08</v>
          </cell>
          <cell r="U26">
            <v>1.88</v>
          </cell>
        </row>
        <row r="27">
          <cell r="A27" t="str">
            <v>Gas Damages Per 1,000 Locate Requests</v>
          </cell>
          <cell r="B27" t="str">
            <v>L</v>
          </cell>
          <cell r="C27">
            <v>2.81</v>
          </cell>
          <cell r="D27">
            <v>2.96</v>
          </cell>
          <cell r="E27" t="str">
            <v>é</v>
          </cell>
          <cell r="F27">
            <v>2.2799999999999998</v>
          </cell>
          <cell r="G27">
            <v>2.27</v>
          </cell>
          <cell r="H27">
            <v>2.77</v>
          </cell>
          <cell r="I27">
            <v>2.11</v>
          </cell>
          <cell r="M27" t="str">
            <v>Gas Damages Per 1,000 Locate Requests</v>
          </cell>
          <cell r="N27" t="str">
            <v>L</v>
          </cell>
          <cell r="O27">
            <v>2.82</v>
          </cell>
          <cell r="P27">
            <v>2.96</v>
          </cell>
          <cell r="Q27" t="str">
            <v>+</v>
          </cell>
          <cell r="R27">
            <v>2.61</v>
          </cell>
          <cell r="S27">
            <v>2.75</v>
          </cell>
          <cell r="T27">
            <v>3.52</v>
          </cell>
          <cell r="U27">
            <v>2.19</v>
          </cell>
        </row>
        <row r="28">
          <cell r="A28" t="str">
            <v>Elect. Damages Per 1,000 Locate Requests</v>
          </cell>
          <cell r="B28" t="str">
            <v>L</v>
          </cell>
          <cell r="C28">
            <v>0.8</v>
          </cell>
          <cell r="D28">
            <v>0.93</v>
          </cell>
          <cell r="E28" t="str">
            <v>é</v>
          </cell>
          <cell r="F28">
            <v>0.71</v>
          </cell>
          <cell r="G28" t="str">
            <v>Northern</v>
          </cell>
          <cell r="H28" t="str">
            <v>Central</v>
          </cell>
          <cell r="I28" t="str">
            <v>Southern</v>
          </cell>
          <cell r="J28" t="str">
            <v>GSOC M&amp;R</v>
          </cell>
          <cell r="K28" t="str">
            <v>VP &amp; Support</v>
          </cell>
          <cell r="M28" t="str">
            <v>Elect. Damages Per 1,000 Locate Requests</v>
          </cell>
          <cell r="N28" t="str">
            <v>L</v>
          </cell>
          <cell r="O28">
            <v>0.51</v>
          </cell>
          <cell r="P28">
            <v>0.93</v>
          </cell>
          <cell r="Q28" t="str">
            <v>-</v>
          </cell>
          <cell r="R28">
            <v>1.24</v>
          </cell>
          <cell r="S28" t="str">
            <v>Northern</v>
          </cell>
          <cell r="T28" t="str">
            <v>Central</v>
          </cell>
          <cell r="U28" t="str">
            <v>Southern</v>
          </cell>
          <cell r="V28" t="str">
            <v>GSOC M&amp;R</v>
          </cell>
          <cell r="W28" t="str">
            <v>VP &amp; Support</v>
          </cell>
        </row>
        <row r="29">
          <cell r="A29" t="str">
            <v>Workhrs/Unit Tariff</v>
          </cell>
          <cell r="B29" t="str">
            <v>L</v>
          </cell>
          <cell r="C29">
            <v>0.51</v>
          </cell>
          <cell r="D29">
            <v>0.51</v>
          </cell>
          <cell r="E29" t="str">
            <v>é</v>
          </cell>
          <cell r="F29" t="str">
            <v>N/A</v>
          </cell>
          <cell r="G29" t="str">
            <v>N/A</v>
          </cell>
          <cell r="H29" t="str">
            <v>N/A</v>
          </cell>
          <cell r="I29" t="str">
            <v>N/A</v>
          </cell>
          <cell r="J29">
            <v>9.4025689999999997</v>
          </cell>
          <cell r="K29">
            <v>1.17</v>
          </cell>
          <cell r="M29" t="str">
            <v>Workhrs/Unit Tariff</v>
          </cell>
          <cell r="N29" t="str">
            <v>L</v>
          </cell>
          <cell r="O29">
            <v>0.52</v>
          </cell>
          <cell r="P29">
            <v>0.51</v>
          </cell>
          <cell r="Q29" t="str">
            <v>-</v>
          </cell>
          <cell r="R29" t="str">
            <v>N/A</v>
          </cell>
          <cell r="S29" t="str">
            <v>N/A</v>
          </cell>
          <cell r="T29" t="str">
            <v>N/A</v>
          </cell>
          <cell r="U29" t="str">
            <v>N/A</v>
          </cell>
          <cell r="V29">
            <v>0.50339</v>
          </cell>
          <cell r="W29">
            <v>5.3696000000000001E-2</v>
          </cell>
        </row>
        <row r="30">
          <cell r="A30" t="str">
            <v>Workhrs/Unit Comp. Services</v>
          </cell>
          <cell r="B30" t="str">
            <v>L</v>
          </cell>
          <cell r="C30">
            <v>0.43</v>
          </cell>
          <cell r="D30">
            <v>0.43</v>
          </cell>
          <cell r="E30" t="str">
            <v>é</v>
          </cell>
          <cell r="F30" t="str">
            <v>N/A</v>
          </cell>
          <cell r="G30" t="str">
            <v>N/A</v>
          </cell>
          <cell r="H30" t="str">
            <v>N/A</v>
          </cell>
          <cell r="I30" t="str">
            <v>N/A</v>
          </cell>
          <cell r="M30" t="str">
            <v>Workhrs/Unit Comp. Services</v>
          </cell>
          <cell r="N30" t="str">
            <v>L</v>
          </cell>
          <cell r="O30">
            <v>0.43</v>
          </cell>
          <cell r="P30">
            <v>0.43</v>
          </cell>
          <cell r="Q30" t="str">
            <v>-</v>
          </cell>
          <cell r="R30" t="str">
            <v>N/A</v>
          </cell>
          <cell r="S30" t="str">
            <v>N/A</v>
          </cell>
          <cell r="T30" t="str">
            <v>N/A</v>
          </cell>
          <cell r="U30" t="str">
            <v>N/A</v>
          </cell>
        </row>
        <row r="31">
          <cell r="A31" t="str">
            <v>Open Leaks</v>
          </cell>
          <cell r="B31" t="str">
            <v>L</v>
          </cell>
          <cell r="C31">
            <v>1948</v>
          </cell>
          <cell r="D31">
            <v>2400</v>
          </cell>
          <cell r="E31" t="str">
            <v>é</v>
          </cell>
          <cell r="F31">
            <v>2046</v>
          </cell>
          <cell r="G31">
            <v>1160</v>
          </cell>
          <cell r="H31">
            <v>349</v>
          </cell>
          <cell r="I31">
            <v>537</v>
          </cell>
          <cell r="M31" t="str">
            <v>Open Leaks</v>
          </cell>
          <cell r="N31" t="str">
            <v>L</v>
          </cell>
          <cell r="O31">
            <v>1948</v>
          </cell>
          <cell r="P31">
            <v>2400</v>
          </cell>
          <cell r="Q31" t="str">
            <v>+</v>
          </cell>
          <cell r="R31">
            <v>2046</v>
          </cell>
          <cell r="S31">
            <v>1160</v>
          </cell>
          <cell r="T31">
            <v>349</v>
          </cell>
          <cell r="U31">
            <v>537</v>
          </cell>
        </row>
        <row r="32">
          <cell r="A32" t="str">
            <v>Open Class 2 Leaks</v>
          </cell>
          <cell r="B32" t="str">
            <v>L</v>
          </cell>
          <cell r="C32">
            <v>930</v>
          </cell>
          <cell r="D32">
            <v>1300</v>
          </cell>
          <cell r="E32" t="str">
            <v>é</v>
          </cell>
          <cell r="F32">
            <v>981</v>
          </cell>
          <cell r="G32">
            <v>509</v>
          </cell>
          <cell r="H32">
            <v>148</v>
          </cell>
          <cell r="I32">
            <v>324</v>
          </cell>
          <cell r="M32" t="str">
            <v>Open Class 2 Leaks</v>
          </cell>
          <cell r="N32" t="str">
            <v>L</v>
          </cell>
          <cell r="O32">
            <v>930</v>
          </cell>
          <cell r="P32">
            <v>1300</v>
          </cell>
          <cell r="Q32" t="str">
            <v>+</v>
          </cell>
          <cell r="R32">
            <v>981</v>
          </cell>
          <cell r="S32">
            <v>509</v>
          </cell>
          <cell r="T32">
            <v>148</v>
          </cell>
          <cell r="U32">
            <v>324</v>
          </cell>
        </row>
        <row r="33">
          <cell r="A33" t="str">
            <v>New Business Construction Survey</v>
          </cell>
          <cell r="B33" t="str">
            <v>H</v>
          </cell>
          <cell r="C33">
            <v>8.6</v>
          </cell>
          <cell r="D33">
            <v>8.6999999999999993</v>
          </cell>
          <cell r="E33" t="str">
            <v>ê</v>
          </cell>
          <cell r="F33">
            <v>8.6</v>
          </cell>
          <cell r="G33">
            <v>8.5</v>
          </cell>
          <cell r="H33">
            <v>8.6</v>
          </cell>
          <cell r="I33">
            <v>8.6999999999999993</v>
          </cell>
          <cell r="J33">
            <v>9.7958769300000004</v>
          </cell>
          <cell r="K33">
            <v>37.722999999999999</v>
          </cell>
          <cell r="M33" t="str">
            <v>New Business Construction Survey</v>
          </cell>
          <cell r="N33" t="str">
            <v>H</v>
          </cell>
          <cell r="O33">
            <v>8.6</v>
          </cell>
          <cell r="P33">
            <v>8.6999999999999993</v>
          </cell>
          <cell r="Q33" t="str">
            <v>-</v>
          </cell>
          <cell r="R33">
            <v>8.6</v>
          </cell>
          <cell r="S33">
            <v>8.1</v>
          </cell>
          <cell r="T33">
            <v>8.8000000000000007</v>
          </cell>
          <cell r="U33">
            <v>8.6999999999999993</v>
          </cell>
          <cell r="V33">
            <v>0.47747115000000001</v>
          </cell>
          <cell r="W33">
            <v>3.1549999999999998</v>
          </cell>
        </row>
        <row r="34">
          <cell r="A34" t="str">
            <v>% Regulatory Compliance</v>
          </cell>
          <cell r="B34" t="str">
            <v>H</v>
          </cell>
          <cell r="C34">
            <v>1</v>
          </cell>
          <cell r="D34">
            <v>1</v>
          </cell>
          <cell r="E34" t="str">
            <v>çè</v>
          </cell>
          <cell r="F34">
            <v>0.91600000000000004</v>
          </cell>
          <cell r="G34">
            <v>0.82599999999999996</v>
          </cell>
          <cell r="H34">
            <v>0.92200000000000004</v>
          </cell>
          <cell r="I34">
            <v>0.95599999999999996</v>
          </cell>
          <cell r="J34">
            <v>1</v>
          </cell>
          <cell r="M34" t="str">
            <v>Gross Margin Competitive Serv. ($M)</v>
          </cell>
          <cell r="N34" t="str">
            <v>H</v>
          </cell>
          <cell r="O34">
            <v>5.2539999999999996</v>
          </cell>
          <cell r="P34">
            <v>5.1589999999999998</v>
          </cell>
          <cell r="Q34" t="str">
            <v>-</v>
          </cell>
          <cell r="R34">
            <v>5.099602840000002</v>
          </cell>
          <cell r="S34">
            <v>1.6284819500000003</v>
          </cell>
          <cell r="T34">
            <v>0.74829197000000025</v>
          </cell>
          <cell r="U34">
            <v>2.2546768700000008</v>
          </cell>
        </row>
        <row r="35">
          <cell r="A35" t="str">
            <v>Fully Loaded $/Unit - New Main</v>
          </cell>
          <cell r="B35" t="str">
            <v>L</v>
          </cell>
          <cell r="C35">
            <v>54.83</v>
          </cell>
          <cell r="D35">
            <v>51.37</v>
          </cell>
          <cell r="E35" t="str">
            <v>ê</v>
          </cell>
          <cell r="F35">
            <v>52.978086728573849</v>
          </cell>
          <cell r="G35">
            <v>52.070918306261724</v>
          </cell>
          <cell r="H35">
            <v>90.503983977010492</v>
          </cell>
          <cell r="I35">
            <v>46.149092181612509</v>
          </cell>
          <cell r="M35" t="str">
            <v>Fully Loaded $/Unit - New Main</v>
          </cell>
          <cell r="N35" t="str">
            <v>L</v>
          </cell>
          <cell r="O35">
            <v>57.76</v>
          </cell>
          <cell r="P35">
            <v>51.978541924959067</v>
          </cell>
          <cell r="Q35" t="str">
            <v>-</v>
          </cell>
          <cell r="R35">
            <v>53.396523250760538</v>
          </cell>
          <cell r="S35">
            <v>61.022919179734622</v>
          </cell>
          <cell r="T35">
            <v>65.603964098728497</v>
          </cell>
          <cell r="U35">
            <v>49.428015564202333</v>
          </cell>
        </row>
        <row r="36">
          <cell r="A36" t="str">
            <v>ECONOMIC</v>
          </cell>
          <cell r="B36" t="str">
            <v>Gas Delivery</v>
          </cell>
          <cell r="C36">
            <v>5337</v>
          </cell>
          <cell r="D36">
            <v>5210</v>
          </cell>
          <cell r="E36" t="str">
            <v>é</v>
          </cell>
          <cell r="F36">
            <v>4972.5000590680374</v>
          </cell>
          <cell r="G36">
            <v>5298.0572483841179</v>
          </cell>
          <cell r="H36">
            <v>6091.3319194061505</v>
          </cell>
          <cell r="I36">
            <v>4419.4010884086438</v>
          </cell>
        </row>
        <row r="37">
          <cell r="A37" t="str">
            <v>Fully Loaded $/Unit - Repl. Main</v>
          </cell>
          <cell r="B37" t="str">
            <v>L/H</v>
          </cell>
          <cell r="C37" t="str">
            <v>Nov 08 YTD</v>
          </cell>
          <cell r="D37" t="str">
            <v>2009 Target</v>
          </cell>
          <cell r="E37" t="str">
            <v>YE Forecast</v>
          </cell>
          <cell r="F37" t="str">
            <v>Gas Delivery</v>
          </cell>
          <cell r="G37" t="str">
            <v>Northern</v>
          </cell>
          <cell r="H37" t="str">
            <v>Central</v>
          </cell>
          <cell r="I37" t="str">
            <v>Southern</v>
          </cell>
          <cell r="J37" t="str">
            <v>GSOC M&amp;R</v>
          </cell>
          <cell r="K37" t="str">
            <v>VP &amp; Support</v>
          </cell>
        </row>
      </sheetData>
      <sheetData sheetId="2" refreshError="1"/>
      <sheetData sheetId="3" refreshError="1"/>
      <sheetData sheetId="4" refreshError="1"/>
      <sheetData sheetId="5" refreshError="1"/>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SafeReliableSummary"/>
      <sheetName val="SafeReliableMenu"/>
      <sheetName val="IndexSafeReliableMenu"/>
      <sheetName val="Reporting_Period"/>
      <sheetName val="Data_SAIFI"/>
      <sheetName val="Data_MAIFI"/>
      <sheetName val="Data_CAIDI"/>
      <sheetName val="Data_CEMI"/>
      <sheetName val="Data_GasLeaks"/>
      <sheetName val="Data_Damages"/>
      <sheetName val="Data_LeakRespRate"/>
      <sheetName val="Data_FixItRight"/>
      <sheetName val="Data_MeterReads"/>
      <sheetName val="Data_InqServLevel"/>
      <sheetName val="Data_FirstContact"/>
      <sheetName val="Data_Regulatory_InqRate"/>
      <sheetName val="Data_RegInqNonCollections"/>
      <sheetName val="Data_PerceptionSurvResSm"/>
      <sheetName val="Data_PerceptionSurveyLarge"/>
      <sheetName val="Data_MOT"/>
      <sheetName val="Data_NewBusiness"/>
      <sheetName val="SAIFI_Qtr_YTD"/>
      <sheetName val="MAIFI_Qtr_YTD"/>
      <sheetName val="CAIDI_Qtr_YTD"/>
      <sheetName val="CEMI_Qtr_YTD"/>
      <sheetName val="GasLeaks_Qtr_YTD"/>
      <sheetName val="Damages_Qtr_YTD"/>
      <sheetName val="LeakRespRate_Qtr_YTD"/>
      <sheetName val="FixItRight_Qtr_YTD"/>
      <sheetName val="MeterReads_Qtr_YTD"/>
      <sheetName val="InqServLevel_Qtr_YTD"/>
      <sheetName val="FirstContact_Qtr_YTD"/>
      <sheetName val="Regulatory_InqRate_Qtr_YTD"/>
      <sheetName val="Reg_InqNonCollections_Qtr_YTD"/>
      <sheetName val="PerceptionSurveyRes_Qtr_YTD"/>
      <sheetName val="PerceptionSurveySmall_Qtr_YTD"/>
      <sheetName val="PerceptionSurveyLarge_Qtr_YTD"/>
      <sheetName val="MOT_Qtr_YTD"/>
      <sheetName val="NewBusiness_Qtr_YTD"/>
    </sheetNames>
    <sheetDataSet>
      <sheetData sheetId="0" refreshError="1">
        <row r="21">
          <cell r="A21" t="str">
            <v>SAIFI</v>
          </cell>
          <cell r="B21" t="str">
            <v>L</v>
          </cell>
          <cell r="C21">
            <v>0.66</v>
          </cell>
          <cell r="D21">
            <v>0.72</v>
          </cell>
          <cell r="E21" t="str">
            <v>é</v>
          </cell>
          <cell r="F21">
            <v>0.64</v>
          </cell>
          <cell r="I21">
            <v>0.64</v>
          </cell>
          <cell r="L21" t="str">
            <v>SAIFI</v>
          </cell>
          <cell r="M21" t="str">
            <v>L</v>
          </cell>
          <cell r="N21">
            <v>0.04</v>
          </cell>
          <cell r="O21">
            <v>5.0996821272297967E-2</v>
          </cell>
          <cell r="P21" t="str">
            <v>+</v>
          </cell>
          <cell r="Q21">
            <v>0.04</v>
          </cell>
          <cell r="T21">
            <v>0.04</v>
          </cell>
          <cell r="V21" t="str">
            <v>M</v>
          </cell>
        </row>
        <row r="22">
          <cell r="A22" t="str">
            <v>MAIFI</v>
          </cell>
          <cell r="B22" t="str">
            <v>L</v>
          </cell>
          <cell r="C22">
            <v>1.24</v>
          </cell>
          <cell r="D22">
            <v>1.25</v>
          </cell>
          <cell r="E22" t="str">
            <v>é</v>
          </cell>
          <cell r="F22">
            <v>1.1399999999999999</v>
          </cell>
          <cell r="I22">
            <v>1.1399999999999999</v>
          </cell>
          <cell r="L22" t="str">
            <v>MAIFI</v>
          </cell>
          <cell r="M22" t="str">
            <v>L</v>
          </cell>
          <cell r="N22">
            <v>0.09</v>
          </cell>
          <cell r="O22">
            <v>0.11391304347826098</v>
          </cell>
          <cell r="P22" t="str">
            <v>+</v>
          </cell>
          <cell r="Q22">
            <v>0.08</v>
          </cell>
          <cell r="T22">
            <v>0.08</v>
          </cell>
          <cell r="V22" t="str">
            <v>M</v>
          </cell>
        </row>
        <row r="23">
          <cell r="A23" t="str">
            <v>CAIDI</v>
          </cell>
          <cell r="B23" t="str">
            <v>L</v>
          </cell>
          <cell r="C23">
            <v>65.400000000000006</v>
          </cell>
          <cell r="D23">
            <v>66.5</v>
          </cell>
          <cell r="E23" t="str">
            <v>é</v>
          </cell>
          <cell r="F23">
            <v>64.11</v>
          </cell>
          <cell r="I23">
            <v>64.11</v>
          </cell>
          <cell r="L23" t="str">
            <v>CAIDI</v>
          </cell>
          <cell r="M23" t="str">
            <v>L</v>
          </cell>
          <cell r="N23">
            <v>46.8</v>
          </cell>
          <cell r="O23">
            <v>58.344090663574896</v>
          </cell>
          <cell r="P23" t="str">
            <v>-</v>
          </cell>
          <cell r="Q23">
            <v>70.39</v>
          </cell>
          <cell r="T23">
            <v>70.39</v>
          </cell>
          <cell r="V23" t="str">
            <v>M</v>
          </cell>
        </row>
        <row r="24">
          <cell r="A24" t="str">
            <v>CEMI</v>
          </cell>
          <cell r="B24" t="str">
            <v>L</v>
          </cell>
          <cell r="C24">
            <v>0.02</v>
          </cell>
          <cell r="D24">
            <v>2.3E-2</v>
          </cell>
          <cell r="E24" t="str">
            <v>é</v>
          </cell>
          <cell r="F24">
            <v>1.0999999999999999E-2</v>
          </cell>
          <cell r="I24">
            <v>1.0999999999999999E-2</v>
          </cell>
          <cell r="L24" t="str">
            <v>CEMI</v>
          </cell>
          <cell r="M24" t="str">
            <v>L</v>
          </cell>
          <cell r="N24">
            <v>0</v>
          </cell>
          <cell r="O24">
            <v>0</v>
          </cell>
          <cell r="P24" t="str">
            <v>o</v>
          </cell>
          <cell r="Q24">
            <v>0</v>
          </cell>
          <cell r="T24">
            <v>0</v>
          </cell>
          <cell r="V24" t="str">
            <v>M</v>
          </cell>
        </row>
        <row r="25">
          <cell r="A25" t="str">
            <v>Gas Leak Reports per Mile</v>
          </cell>
          <cell r="B25" t="str">
            <v>L</v>
          </cell>
          <cell r="C25">
            <v>0.20899999999999999</v>
          </cell>
          <cell r="D25">
            <v>0.222</v>
          </cell>
          <cell r="E25" t="str">
            <v>é</v>
          </cell>
          <cell r="F25">
            <v>0.18906559222724459</v>
          </cell>
          <cell r="H25">
            <v>0.189</v>
          </cell>
          <cell r="L25" t="str">
            <v>Gas Leak Reports per Mile</v>
          </cell>
          <cell r="M25" t="str">
            <v>L</v>
          </cell>
          <cell r="N25">
            <v>1.2E-2</v>
          </cell>
          <cell r="O25">
            <v>1.4017627333333319E-2</v>
          </cell>
          <cell r="P25" t="str">
            <v>+</v>
          </cell>
          <cell r="Q25">
            <v>1.2821957549319916E-2</v>
          </cell>
          <cell r="S25">
            <v>1.2999999999999999E-2</v>
          </cell>
          <cell r="V25" t="str">
            <v>M</v>
          </cell>
        </row>
        <row r="26">
          <cell r="A26" t="str">
            <v>Damages per 1,000 Locate Requests</v>
          </cell>
          <cell r="B26" t="str">
            <v>L</v>
          </cell>
          <cell r="C26">
            <v>1.83</v>
          </cell>
          <cell r="D26">
            <v>1.97</v>
          </cell>
          <cell r="E26" t="str">
            <v>é</v>
          </cell>
          <cell r="F26">
            <v>1.52</v>
          </cell>
          <cell r="H26">
            <v>2.2799999999999998</v>
          </cell>
          <cell r="I26">
            <v>0.71</v>
          </cell>
          <cell r="L26" t="str">
            <v>Damages per 1,000 Locate Requests</v>
          </cell>
          <cell r="M26" t="str">
            <v>L</v>
          </cell>
          <cell r="N26">
            <v>1.7</v>
          </cell>
          <cell r="O26">
            <v>1.97</v>
          </cell>
          <cell r="P26" t="str">
            <v>+</v>
          </cell>
          <cell r="Q26">
            <v>1.94</v>
          </cell>
          <cell r="S26">
            <v>2.61</v>
          </cell>
          <cell r="T26">
            <v>1.24</v>
          </cell>
          <cell r="V26" t="str">
            <v>M</v>
          </cell>
        </row>
        <row r="27">
          <cell r="A27" t="str">
            <v>Leak Response Rate</v>
          </cell>
          <cell r="B27" t="str">
            <v>H</v>
          </cell>
          <cell r="C27">
            <v>0.99939999999999996</v>
          </cell>
          <cell r="D27">
            <v>0.99900000000000011</v>
          </cell>
          <cell r="E27" t="str">
            <v>é</v>
          </cell>
          <cell r="F27">
            <v>0.999</v>
          </cell>
          <cell r="H27">
            <v>0.999</v>
          </cell>
          <cell r="L27" t="str">
            <v>Leak Response Rate</v>
          </cell>
          <cell r="M27" t="str">
            <v>H</v>
          </cell>
          <cell r="N27">
            <v>0.99909999999999999</v>
          </cell>
          <cell r="O27">
            <v>0.99900000000000011</v>
          </cell>
          <cell r="P27" t="str">
            <v>-</v>
          </cell>
          <cell r="Q27">
            <v>0.998</v>
          </cell>
          <cell r="S27">
            <v>0.998</v>
          </cell>
          <cell r="V27" t="str">
            <v>M</v>
          </cell>
        </row>
        <row r="28">
          <cell r="A28" t="str">
            <v>Fix It Right</v>
          </cell>
          <cell r="B28" t="str">
            <v>H</v>
          </cell>
          <cell r="C28">
            <v>0.86467000000000005</v>
          </cell>
          <cell r="D28" t="str">
            <v>N/A</v>
          </cell>
          <cell r="E28" t="e">
            <v>#REF!</v>
          </cell>
          <cell r="F28">
            <v>0</v>
          </cell>
          <cell r="H28">
            <v>0</v>
          </cell>
          <cell r="L28" t="str">
            <v>Fix It Right</v>
          </cell>
          <cell r="M28" t="str">
            <v>H</v>
          </cell>
          <cell r="N28">
            <v>0.83869000000000005</v>
          </cell>
          <cell r="O28">
            <v>0</v>
          </cell>
          <cell r="P28" t="str">
            <v>o</v>
          </cell>
          <cell r="Q28">
            <v>0</v>
          </cell>
          <cell r="S28">
            <v>0</v>
          </cell>
          <cell r="V28" t="str">
            <v>M</v>
          </cell>
        </row>
        <row r="29">
          <cell r="A29" t="str">
            <v>Percent of Actual Meters Read</v>
          </cell>
          <cell r="B29" t="str">
            <v>H</v>
          </cell>
          <cell r="C29">
            <v>0.90100000000000002</v>
          </cell>
          <cell r="D29">
            <v>0.90100000000000002</v>
          </cell>
          <cell r="E29" t="str">
            <v>ê</v>
          </cell>
          <cell r="F29">
            <v>0.88400000000000001</v>
          </cell>
          <cell r="G29">
            <v>0.88400000000000001</v>
          </cell>
          <cell r="L29" t="str">
            <v>Percent of Actual Meters Read</v>
          </cell>
          <cell r="M29" t="str">
            <v>H</v>
          </cell>
          <cell r="N29">
            <v>0.90300000000000002</v>
          </cell>
          <cell r="O29">
            <v>0.90100000000000002</v>
          </cell>
          <cell r="P29" t="str">
            <v>-</v>
          </cell>
          <cell r="Q29">
            <v>0.89500000000000002</v>
          </cell>
          <cell r="R29">
            <v>0.89500000000000002</v>
          </cell>
          <cell r="V29" t="str">
            <v>M</v>
          </cell>
        </row>
        <row r="30">
          <cell r="A30" t="str">
            <v>Gen'l Inquiry Service Level (30 sec.)</v>
          </cell>
          <cell r="B30" t="str">
            <v>H</v>
          </cell>
          <cell r="C30">
            <v>0.76</v>
          </cell>
          <cell r="D30">
            <v>0.51</v>
          </cell>
          <cell r="E30" t="str">
            <v>é</v>
          </cell>
          <cell r="F30">
            <v>0.61399999999999999</v>
          </cell>
          <cell r="G30">
            <v>0.61399999999999999</v>
          </cell>
          <cell r="L30" t="str">
            <v>Gen'l Inquiry Service Level (30 sec.)</v>
          </cell>
          <cell r="M30" t="str">
            <v>H</v>
          </cell>
          <cell r="N30">
            <v>0.70199999999999996</v>
          </cell>
          <cell r="O30">
            <v>0.51</v>
          </cell>
          <cell r="P30" t="str">
            <v>+</v>
          </cell>
          <cell r="Q30">
            <v>0.69499999999999995</v>
          </cell>
          <cell r="R30">
            <v>0.69499999999999995</v>
          </cell>
          <cell r="V30" t="str">
            <v>M</v>
          </cell>
        </row>
        <row r="31">
          <cell r="A31" t="str">
            <v>First Contact Resolution</v>
          </cell>
          <cell r="B31" t="str">
            <v>H</v>
          </cell>
          <cell r="C31">
            <v>0.871</v>
          </cell>
          <cell r="D31" t="str">
            <v>N/A</v>
          </cell>
          <cell r="E31" t="e">
            <v>#REF!</v>
          </cell>
          <cell r="F31">
            <v>0</v>
          </cell>
          <cell r="G31">
            <v>0</v>
          </cell>
          <cell r="L31" t="str">
            <v>First Contact Resolution</v>
          </cell>
          <cell r="M31" t="str">
            <v>H</v>
          </cell>
          <cell r="N31">
            <v>0.86</v>
          </cell>
          <cell r="O31">
            <v>0</v>
          </cell>
          <cell r="P31" t="str">
            <v>o</v>
          </cell>
          <cell r="Q31">
            <v>0</v>
          </cell>
          <cell r="R31">
            <v>0</v>
          </cell>
          <cell r="V31" t="str">
            <v>M</v>
          </cell>
        </row>
        <row r="32">
          <cell r="A32" t="str">
            <v>BPU Inquiry Rate-Collection</v>
          </cell>
          <cell r="B32" t="str">
            <v>L</v>
          </cell>
          <cell r="C32">
            <v>1.27</v>
          </cell>
          <cell r="D32">
            <v>1.25</v>
          </cell>
          <cell r="E32" t="str">
            <v>ê</v>
          </cell>
          <cell r="F32">
            <v>1.84</v>
          </cell>
          <cell r="G32">
            <v>1.84</v>
          </cell>
          <cell r="L32" t="str">
            <v>BPU Inquiry Rate-Collection</v>
          </cell>
          <cell r="M32" t="str">
            <v>L</v>
          </cell>
          <cell r="N32">
            <v>1.43</v>
          </cell>
          <cell r="O32">
            <v>1.25</v>
          </cell>
          <cell r="P32" t="str">
            <v>+</v>
          </cell>
          <cell r="Q32">
            <v>0.99</v>
          </cell>
          <cell r="R32">
            <v>0.99</v>
          </cell>
          <cell r="V32" t="str">
            <v>M</v>
          </cell>
        </row>
        <row r="33">
          <cell r="A33" t="str">
            <v>BPU Inquiries - Non-Collection</v>
          </cell>
          <cell r="B33" t="str">
            <v>L</v>
          </cell>
          <cell r="C33">
            <v>1305</v>
          </cell>
          <cell r="D33">
            <v>1500</v>
          </cell>
          <cell r="E33" t="str">
            <v>ê</v>
          </cell>
          <cell r="F33">
            <v>2662</v>
          </cell>
          <cell r="G33">
            <v>2193</v>
          </cell>
          <cell r="H33">
            <v>172</v>
          </cell>
          <cell r="I33">
            <v>145</v>
          </cell>
          <cell r="J33">
            <v>152</v>
          </cell>
          <cell r="L33" t="str">
            <v>BPU Inquiries - Non-Collection</v>
          </cell>
          <cell r="M33" t="str">
            <v>L</v>
          </cell>
          <cell r="N33">
            <v>89</v>
          </cell>
          <cell r="O33">
            <v>121</v>
          </cell>
          <cell r="P33" t="str">
            <v>-</v>
          </cell>
          <cell r="Q33">
            <v>258</v>
          </cell>
          <cell r="R33">
            <v>233</v>
          </cell>
          <cell r="S33">
            <v>3</v>
          </cell>
          <cell r="T33">
            <v>18</v>
          </cell>
          <cell r="U33">
            <v>4</v>
          </cell>
          <cell r="V33" t="str">
            <v>M</v>
          </cell>
        </row>
        <row r="34">
          <cell r="A34" t="str">
            <v>Perception Survey (Residential)</v>
          </cell>
          <cell r="B34" t="str">
            <v>H</v>
          </cell>
          <cell r="C34">
            <v>75</v>
          </cell>
          <cell r="D34">
            <v>76</v>
          </cell>
          <cell r="E34" t="str">
            <v>ê</v>
          </cell>
          <cell r="F34">
            <v>74</v>
          </cell>
          <cell r="L34" t="str">
            <v>Perception Survey (Residential)</v>
          </cell>
          <cell r="M34" t="str">
            <v>H</v>
          </cell>
          <cell r="N34">
            <v>76</v>
          </cell>
          <cell r="O34">
            <v>76</v>
          </cell>
          <cell r="P34" t="str">
            <v>-</v>
          </cell>
          <cell r="Q34">
            <v>73</v>
          </cell>
          <cell r="V34" t="str">
            <v>M</v>
          </cell>
        </row>
        <row r="35">
          <cell r="A35" t="str">
            <v>Perception Survey (Small Business)</v>
          </cell>
          <cell r="B35" t="str">
            <v>H</v>
          </cell>
          <cell r="C35">
            <v>76</v>
          </cell>
          <cell r="D35">
            <v>77</v>
          </cell>
          <cell r="E35" t="str">
            <v>ê</v>
          </cell>
          <cell r="F35">
            <v>75</v>
          </cell>
          <cell r="L35" t="str">
            <v>Perception Survey (Small Business)</v>
          </cell>
          <cell r="M35" t="str">
            <v>H</v>
          </cell>
          <cell r="N35">
            <v>74</v>
          </cell>
          <cell r="O35">
            <v>77</v>
          </cell>
          <cell r="P35" t="str">
            <v>-</v>
          </cell>
          <cell r="Q35">
            <v>74</v>
          </cell>
          <cell r="V35" t="str">
            <v>M</v>
          </cell>
        </row>
        <row r="36">
          <cell r="A36" t="str">
            <v>Perception Survey (Large Business)</v>
          </cell>
          <cell r="B36" t="str">
            <v>H</v>
          </cell>
          <cell r="C36">
            <v>8.9</v>
          </cell>
          <cell r="D36">
            <v>77</v>
          </cell>
          <cell r="E36" t="str">
            <v>ê</v>
          </cell>
          <cell r="F36">
            <v>8.6999999999999993</v>
          </cell>
          <cell r="G36">
            <v>75</v>
          </cell>
          <cell r="H36">
            <v>0</v>
          </cell>
          <cell r="I36">
            <v>0</v>
          </cell>
          <cell r="L36" t="str">
            <v>Perception Survey (Large Business)</v>
          </cell>
          <cell r="M36" t="str">
            <v>H</v>
          </cell>
          <cell r="N36">
            <v>8.9</v>
          </cell>
          <cell r="O36">
            <v>77</v>
          </cell>
          <cell r="P36" t="str">
            <v>-</v>
          </cell>
          <cell r="Q36">
            <v>8.6999999999999993</v>
          </cell>
          <cell r="R36">
            <v>74</v>
          </cell>
          <cell r="S36">
            <v>0</v>
          </cell>
          <cell r="T36">
            <v>0</v>
          </cell>
          <cell r="V36" t="str">
            <v>Q</v>
          </cell>
        </row>
        <row r="37">
          <cell r="A37" t="str">
            <v>Moment of Truth Survey</v>
          </cell>
          <cell r="B37" t="str">
            <v>H</v>
          </cell>
          <cell r="C37">
            <v>8.5</v>
          </cell>
          <cell r="D37">
            <v>8.6</v>
          </cell>
          <cell r="E37" t="str">
            <v>ê</v>
          </cell>
          <cell r="F37">
            <v>8.4</v>
          </cell>
          <cell r="G37">
            <v>8.1</v>
          </cell>
          <cell r="H37">
            <v>9.1</v>
          </cell>
          <cell r="I37">
            <v>8.76</v>
          </cell>
          <cell r="L37" t="str">
            <v>Moment of Truth Survey</v>
          </cell>
          <cell r="M37" t="str">
            <v>H</v>
          </cell>
          <cell r="N37">
            <v>8.5</v>
          </cell>
          <cell r="O37">
            <v>8.6</v>
          </cell>
          <cell r="P37" t="str">
            <v>-</v>
          </cell>
          <cell r="Q37">
            <v>8.4</v>
          </cell>
          <cell r="R37" t="str">
            <v>Quarterly</v>
          </cell>
          <cell r="S37">
            <v>9.1999999999999993</v>
          </cell>
          <cell r="T37">
            <v>8.65</v>
          </cell>
          <cell r="V37" t="str">
            <v>Q</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 old"/>
      <sheetName val="PSE&amp;G"/>
      <sheetName val="Definitions"/>
    </sheetNames>
    <sheetDataSet>
      <sheetData sheetId="0" refreshError="1"/>
      <sheetData sheetId="1" refreshError="1">
        <row r="8">
          <cell r="A8" t="str">
            <v>OSHA Recordable Incidence Rate</v>
          </cell>
          <cell r="B8" t="str">
            <v>L</v>
          </cell>
          <cell r="C8">
            <v>2.2718688677289545</v>
          </cell>
          <cell r="D8">
            <v>1.8</v>
          </cell>
          <cell r="E8" t="str">
            <v>çè</v>
          </cell>
          <cell r="F8">
            <v>1.9</v>
          </cell>
          <cell r="G8">
            <v>0.39</v>
          </cell>
          <cell r="H8">
            <v>2.97</v>
          </cell>
          <cell r="I8">
            <v>1.9961961373604742</v>
          </cell>
          <cell r="J8">
            <v>0</v>
          </cell>
          <cell r="L8" t="str">
            <v>OSHA Recordable Incidence Rate</v>
          </cell>
          <cell r="M8" t="str">
            <v>L</v>
          </cell>
          <cell r="N8">
            <v>2.4071057762514942</v>
          </cell>
          <cell r="O8">
            <v>1.8</v>
          </cell>
          <cell r="P8" t="str">
            <v>+</v>
          </cell>
          <cell r="Q8">
            <v>1.43</v>
          </cell>
          <cell r="R8">
            <v>0</v>
          </cell>
          <cell r="S8">
            <v>1.99</v>
          </cell>
          <cell r="T8">
            <v>1.8769825628319914</v>
          </cell>
          <cell r="U8">
            <v>0</v>
          </cell>
          <cell r="V8" t="str">
            <v>ê</v>
          </cell>
          <cell r="W8" t="str">
            <v>é</v>
          </cell>
          <cell r="Y8" t="str">
            <v>M</v>
          </cell>
          <cell r="Z8" t="str">
            <v>O</v>
          </cell>
        </row>
        <row r="9">
          <cell r="A9" t="str">
            <v>OSHA Days Away Rate (Severity)</v>
          </cell>
          <cell r="B9" t="str">
            <v>L</v>
          </cell>
          <cell r="C9">
            <v>2.2718688677289545</v>
          </cell>
          <cell r="D9">
            <v>7.94</v>
          </cell>
          <cell r="E9" t="str">
            <v>çè</v>
          </cell>
          <cell r="F9">
            <v>7.98</v>
          </cell>
          <cell r="G9">
            <v>0</v>
          </cell>
          <cell r="H9">
            <v>11.6</v>
          </cell>
          <cell r="I9">
            <v>9.9809806868023703</v>
          </cell>
          <cell r="J9">
            <v>0</v>
          </cell>
          <cell r="L9" t="str">
            <v>OSHA Days Away Rate (Severity)</v>
          </cell>
          <cell r="M9" t="str">
            <v>L</v>
          </cell>
          <cell r="N9">
            <v>0.40118429604191574</v>
          </cell>
          <cell r="O9">
            <v>7.94</v>
          </cell>
          <cell r="P9" t="str">
            <v>-</v>
          </cell>
          <cell r="Q9">
            <v>14.1</v>
          </cell>
          <cell r="R9">
            <v>0</v>
          </cell>
          <cell r="S9">
            <v>18.54</v>
          </cell>
          <cell r="T9">
            <v>19.23907126902791</v>
          </cell>
          <cell r="U9">
            <v>0</v>
          </cell>
          <cell r="V9" t="str">
            <v>ê</v>
          </cell>
          <cell r="W9" t="str">
            <v>ê</v>
          </cell>
          <cell r="Y9" t="str">
            <v>M</v>
          </cell>
          <cell r="Z9" t="str">
            <v>O</v>
          </cell>
        </row>
        <row r="10">
          <cell r="A10" t="str">
            <v>Motor Vehicle Accident Rate</v>
          </cell>
          <cell r="B10" t="str">
            <v>L</v>
          </cell>
          <cell r="C10">
            <v>6.7137858391834442</v>
          </cell>
          <cell r="D10">
            <v>3.42</v>
          </cell>
          <cell r="E10" t="str">
            <v>é</v>
          </cell>
          <cell r="F10">
            <v>3.99</v>
          </cell>
          <cell r="G10">
            <v>6.1</v>
          </cell>
          <cell r="H10">
            <v>2.5299999999999998</v>
          </cell>
          <cell r="I10">
            <v>5.2058151558198089</v>
          </cell>
          <cell r="J10">
            <v>0</v>
          </cell>
          <cell r="L10" t="str">
            <v>Motor Vehicle Accident Rate</v>
          </cell>
          <cell r="M10" t="str">
            <v>L</v>
          </cell>
          <cell r="N10">
            <v>6.7909528411083038</v>
          </cell>
          <cell r="O10">
            <v>3.42</v>
          </cell>
          <cell r="P10" t="str">
            <v>-</v>
          </cell>
          <cell r="Q10">
            <v>3.77</v>
          </cell>
          <cell r="R10">
            <v>9.82</v>
          </cell>
          <cell r="S10">
            <v>1.04</v>
          </cell>
          <cell r="T10">
            <v>5.2177973851008401</v>
          </cell>
          <cell r="U10">
            <v>0</v>
          </cell>
          <cell r="V10" t="str">
            <v>ê</v>
          </cell>
          <cell r="W10" t="str">
            <v>é</v>
          </cell>
          <cell r="Y10" t="str">
            <v>M</v>
          </cell>
          <cell r="Z10" t="str">
            <v>O</v>
          </cell>
        </row>
        <row r="11">
          <cell r="A11" t="str">
            <v>Staffing Levels - Permanent</v>
          </cell>
          <cell r="B11" t="str">
            <v>L</v>
          </cell>
          <cell r="C11">
            <v>6102</v>
          </cell>
          <cell r="D11">
            <v>6271</v>
          </cell>
          <cell r="E11" t="str">
            <v>é</v>
          </cell>
          <cell r="F11">
            <v>6297</v>
          </cell>
          <cell r="G11">
            <v>1586</v>
          </cell>
          <cell r="H11">
            <v>1988</v>
          </cell>
          <cell r="I11">
            <v>2659</v>
          </cell>
          <cell r="J11">
            <v>63</v>
          </cell>
          <cell r="L11" t="str">
            <v>Staffing Levels - Permanent</v>
          </cell>
          <cell r="M11" t="str">
            <v>L</v>
          </cell>
          <cell r="P11" t="str">
            <v xml:space="preserve"> </v>
          </cell>
          <cell r="V11" t="str">
            <v>ê</v>
          </cell>
          <cell r="W11" t="str">
            <v>ê</v>
          </cell>
          <cell r="Y11" t="str">
            <v>M</v>
          </cell>
          <cell r="Z11" t="str">
            <v>O</v>
          </cell>
        </row>
        <row r="12">
          <cell r="A12" t="str">
            <v>Availability - Illness</v>
          </cell>
          <cell r="B12" t="str">
            <v>H</v>
          </cell>
          <cell r="C12">
            <v>0.95840000000000003</v>
          </cell>
          <cell r="D12">
            <v>0.97299999999999998</v>
          </cell>
          <cell r="E12" t="str">
            <v>é</v>
          </cell>
          <cell r="F12">
            <v>0.96047586550000008</v>
          </cell>
          <cell r="G12">
            <v>0.95499999999999996</v>
          </cell>
          <cell r="H12">
            <v>0.96299999999999997</v>
          </cell>
          <cell r="I12">
            <v>0.96104863526953177</v>
          </cell>
          <cell r="J12">
            <v>0.98499999999999999</v>
          </cell>
          <cell r="L12" t="str">
            <v>Availability - Illness</v>
          </cell>
          <cell r="M12" t="str">
            <v>H</v>
          </cell>
          <cell r="N12">
            <v>0.95444600000000002</v>
          </cell>
          <cell r="O12">
            <v>0.97299999999999998</v>
          </cell>
          <cell r="P12" t="str">
            <v>-</v>
          </cell>
          <cell r="Q12">
            <v>0.96038567641000006</v>
          </cell>
          <cell r="R12">
            <v>0.95599999999999996</v>
          </cell>
          <cell r="S12">
            <v>0.96399999999999997</v>
          </cell>
          <cell r="T12">
            <v>0.95992020081240836</v>
          </cell>
          <cell r="U12">
            <v>0.98499999999999999</v>
          </cell>
          <cell r="V12" t="str">
            <v>ê</v>
          </cell>
          <cell r="W12" t="str">
            <v>é</v>
          </cell>
          <cell r="Y12" t="str">
            <v>M</v>
          </cell>
          <cell r="Z12" t="str">
            <v>O</v>
          </cell>
        </row>
        <row r="13">
          <cell r="A13" t="str">
            <v>Succession Planning</v>
          </cell>
          <cell r="B13" t="str">
            <v>H</v>
          </cell>
          <cell r="D13">
            <v>0.63</v>
          </cell>
          <cell r="E13" t="str">
            <v>é</v>
          </cell>
          <cell r="F13" t="str">
            <v>Qtrly</v>
          </cell>
          <cell r="L13" t="str">
            <v>Succession Planning</v>
          </cell>
          <cell r="M13" t="str">
            <v>H</v>
          </cell>
          <cell r="O13">
            <v>0.63</v>
          </cell>
          <cell r="P13" t="str">
            <v>o</v>
          </cell>
          <cell r="Q13" t="str">
            <v>Qtrly</v>
          </cell>
          <cell r="V13" t="str">
            <v/>
          </cell>
          <cell r="W13" t="str">
            <v/>
          </cell>
          <cell r="Y13" t="str">
            <v>Q</v>
          </cell>
          <cell r="Z13" t="str">
            <v>N</v>
          </cell>
        </row>
        <row r="14">
          <cell r="A14" t="str">
            <v>Corporate Culture for Ethics and Compliance</v>
          </cell>
          <cell r="B14" t="str">
            <v>H</v>
          </cell>
          <cell r="C14" t="str">
            <v>Qtrly</v>
          </cell>
          <cell r="D14">
            <v>0.66</v>
          </cell>
          <cell r="E14" t="str">
            <v>é</v>
          </cell>
          <cell r="F14" t="str">
            <v>Qtrly</v>
          </cell>
          <cell r="G14" t="str">
            <v>Qtrly</v>
          </cell>
          <cell r="H14" t="str">
            <v>Qtrly</v>
          </cell>
          <cell r="I14" t="str">
            <v>Qtrly</v>
          </cell>
          <cell r="J14" t="str">
            <v>Qtrly</v>
          </cell>
          <cell r="L14" t="str">
            <v>Corporate Culture for Ethics and Compliance</v>
          </cell>
          <cell r="M14" t="str">
            <v>H</v>
          </cell>
          <cell r="N14" t="str">
            <v>Qtrly</v>
          </cell>
          <cell r="O14">
            <v>0.66</v>
          </cell>
          <cell r="P14" t="str">
            <v>o</v>
          </cell>
          <cell r="Q14" t="str">
            <v>Qtrly</v>
          </cell>
          <cell r="V14" t="str">
            <v/>
          </cell>
          <cell r="W14" t="str">
            <v/>
          </cell>
          <cell r="Y14" t="str">
            <v>Q</v>
          </cell>
          <cell r="Z14" t="str">
            <v>O</v>
          </cell>
        </row>
        <row r="15">
          <cell r="A15" t="str">
            <v>Employee Development - MAST</v>
          </cell>
          <cell r="B15" t="str">
            <v>H</v>
          </cell>
          <cell r="C15" t="str">
            <v>Qtrly</v>
          </cell>
          <cell r="D15">
            <v>0.95</v>
          </cell>
          <cell r="E15" t="str">
            <v>é</v>
          </cell>
          <cell r="F15" t="str">
            <v>Qtrly</v>
          </cell>
          <cell r="G15" t="str">
            <v>Qtrly</v>
          </cell>
          <cell r="H15" t="str">
            <v>Qtrly</v>
          </cell>
          <cell r="I15" t="str">
            <v>Qtrly</v>
          </cell>
          <cell r="J15" t="str">
            <v>Qtrly</v>
          </cell>
          <cell r="L15" t="str">
            <v>Employee Development - MAST</v>
          </cell>
          <cell r="M15" t="str">
            <v>H</v>
          </cell>
          <cell r="N15" t="str">
            <v>Qtrly</v>
          </cell>
          <cell r="O15">
            <v>0.95</v>
          </cell>
          <cell r="P15" t="str">
            <v>o</v>
          </cell>
          <cell r="Q15" t="str">
            <v>Qtrly</v>
          </cell>
          <cell r="R15" t="str">
            <v>Qtrly</v>
          </cell>
          <cell r="S15" t="str">
            <v>Qtrly</v>
          </cell>
          <cell r="T15" t="str">
            <v>Qtrly</v>
          </cell>
          <cell r="U15" t="str">
            <v>Qtrly</v>
          </cell>
          <cell r="V15" t="str">
            <v/>
          </cell>
          <cell r="W15" t="str">
            <v/>
          </cell>
          <cell r="Y15" t="str">
            <v>Q</v>
          </cell>
          <cell r="Z15" t="str">
            <v>O</v>
          </cell>
        </row>
        <row r="16">
          <cell r="A16" t="str">
            <v>Employee Technical Training - BU</v>
          </cell>
          <cell r="B16" t="str">
            <v>H</v>
          </cell>
          <cell r="C16" t="str">
            <v>Qtrly</v>
          </cell>
          <cell r="D16">
            <v>1</v>
          </cell>
          <cell r="E16" t="str">
            <v>é</v>
          </cell>
          <cell r="F16" t="str">
            <v>Qtrly</v>
          </cell>
          <cell r="G16" t="str">
            <v>Qtrly</v>
          </cell>
          <cell r="H16" t="str">
            <v>Qtrly</v>
          </cell>
          <cell r="I16" t="str">
            <v>Qtrly</v>
          </cell>
          <cell r="J16" t="str">
            <v>Qtrly</v>
          </cell>
          <cell r="L16" t="str">
            <v>Employee Technical Training - BU</v>
          </cell>
          <cell r="M16" t="str">
            <v>H</v>
          </cell>
          <cell r="N16" t="str">
            <v>Qtrly</v>
          </cell>
          <cell r="O16">
            <v>1</v>
          </cell>
          <cell r="P16" t="str">
            <v>o</v>
          </cell>
          <cell r="Q16" t="str">
            <v>Qtrly</v>
          </cell>
          <cell r="R16" t="str">
            <v>Qtrly</v>
          </cell>
          <cell r="S16" t="str">
            <v>Qtrly</v>
          </cell>
          <cell r="T16" t="str">
            <v>Qtrly</v>
          </cell>
          <cell r="U16" t="str">
            <v>Qtrly</v>
          </cell>
          <cell r="V16" t="str">
            <v/>
          </cell>
          <cell r="W16" t="str">
            <v/>
          </cell>
          <cell r="Y16" t="str">
            <v>Q</v>
          </cell>
          <cell r="Z16" t="str">
            <v>O</v>
          </cell>
        </row>
        <row r="17">
          <cell r="A17" t="str">
            <v>Fringe Benefit Rate</v>
          </cell>
          <cell r="B17" t="str">
            <v>L</v>
          </cell>
          <cell r="C17" t="str">
            <v>Qtrly</v>
          </cell>
          <cell r="D17">
            <v>0.49199999999999999</v>
          </cell>
          <cell r="E17" t="str">
            <v>é</v>
          </cell>
          <cell r="F17" t="str">
            <v>Qtrly</v>
          </cell>
          <cell r="L17" t="str">
            <v>Fringe Benefit Rate</v>
          </cell>
          <cell r="M17" t="str">
            <v>L</v>
          </cell>
          <cell r="O17">
            <v>0.49199999999999999</v>
          </cell>
          <cell r="P17" t="str">
            <v>o</v>
          </cell>
          <cell r="Q17" t="str">
            <v>Qtrly</v>
          </cell>
          <cell r="V17" t="str">
            <v/>
          </cell>
          <cell r="W17" t="str">
            <v/>
          </cell>
          <cell r="Y17" t="str">
            <v>Q</v>
          </cell>
          <cell r="Z17" t="str">
            <v>O</v>
          </cell>
        </row>
        <row r="19">
          <cell r="A19" t="str">
            <v>SAFE, RELIABLE</v>
          </cell>
          <cell r="B19" t="str">
            <v>PSE&amp;G</v>
          </cell>
          <cell r="L19" t="str">
            <v>SAFE, RELIABLE</v>
          </cell>
          <cell r="M19" t="str">
            <v>PSE&amp;G</v>
          </cell>
        </row>
        <row r="20">
          <cell r="B20" t="str">
            <v>L/H</v>
          </cell>
          <cell r="C20" t="str">
            <v>Feb 08 YTD</v>
          </cell>
          <cell r="D20" t="str">
            <v>2009 Target</v>
          </cell>
          <cell r="E20" t="str">
            <v>YE Forecast</v>
          </cell>
          <cell r="F20" t="str">
            <v>PSE&amp;G</v>
          </cell>
          <cell r="G20" t="str">
            <v>Cust Ops</v>
          </cell>
          <cell r="H20" t="str">
            <v>Gas</v>
          </cell>
          <cell r="I20" t="str">
            <v>Electric</v>
          </cell>
          <cell r="J20" t="str">
            <v>Other</v>
          </cell>
          <cell r="M20" t="str">
            <v>L/H</v>
          </cell>
          <cell r="N20" t="str">
            <v>Feb 08</v>
          </cell>
          <cell r="O20" t="str">
            <v>2009 Target</v>
          </cell>
          <cell r="P20" t="str">
            <v>Monthly / Quarterly Status</v>
          </cell>
          <cell r="Q20" t="str">
            <v>PSE&amp;G</v>
          </cell>
          <cell r="R20" t="str">
            <v>Cust Ops</v>
          </cell>
          <cell r="S20" t="str">
            <v>Gas</v>
          </cell>
          <cell r="T20" t="str">
            <v>Electric</v>
          </cell>
          <cell r="U20" t="str">
            <v>Other</v>
          </cell>
        </row>
        <row r="21">
          <cell r="A21" t="str">
            <v>SAIFI</v>
          </cell>
          <cell r="B21" t="str">
            <v>L</v>
          </cell>
          <cell r="C21">
            <v>7.0000000000000007E-2</v>
          </cell>
          <cell r="D21">
            <v>0.72</v>
          </cell>
          <cell r="E21" t="str">
            <v>é</v>
          </cell>
          <cell r="F21">
            <v>0.1</v>
          </cell>
          <cell r="I21">
            <v>0.1</v>
          </cell>
          <cell r="L21" t="str">
            <v>SAIFI</v>
          </cell>
          <cell r="M21" t="str">
            <v>L</v>
          </cell>
          <cell r="N21">
            <v>0.04</v>
          </cell>
          <cell r="O21">
            <v>4.2691480792882201E-2</v>
          </cell>
          <cell r="P21" t="str">
            <v>+</v>
          </cell>
          <cell r="Q21">
            <v>0.06</v>
          </cell>
          <cell r="T21">
            <v>0.04</v>
          </cell>
          <cell r="V21" t="str">
            <v>é</v>
          </cell>
          <cell r="W21" t="str">
            <v>ê</v>
          </cell>
          <cell r="Y21" t="str">
            <v>M</v>
          </cell>
          <cell r="Z21" t="str">
            <v>O</v>
          </cell>
        </row>
        <row r="22">
          <cell r="A22" t="str">
            <v>MAIFI</v>
          </cell>
          <cell r="B22" t="str">
            <v>L</v>
          </cell>
          <cell r="C22">
            <v>0.12</v>
          </cell>
          <cell r="D22">
            <v>1.25</v>
          </cell>
          <cell r="E22" t="str">
            <v>é</v>
          </cell>
          <cell r="F22">
            <v>0.16</v>
          </cell>
          <cell r="I22">
            <v>0.16</v>
          </cell>
          <cell r="L22" t="str">
            <v>MAIFI</v>
          </cell>
          <cell r="M22" t="str">
            <v>L</v>
          </cell>
          <cell r="N22">
            <v>0.06</v>
          </cell>
          <cell r="O22">
            <v>6.6449275362318858E-2</v>
          </cell>
          <cell r="P22" t="str">
            <v>-</v>
          </cell>
          <cell r="Q22">
            <v>0.09</v>
          </cell>
          <cell r="T22">
            <v>7.0000000000000007E-2</v>
          </cell>
          <cell r="V22" t="str">
            <v>é</v>
          </cell>
          <cell r="W22" t="str">
            <v>ê</v>
          </cell>
          <cell r="Y22" t="str">
            <v>M</v>
          </cell>
          <cell r="Z22" t="str">
            <v>O</v>
          </cell>
        </row>
        <row r="23">
          <cell r="A23" t="str">
            <v>CAIDI</v>
          </cell>
          <cell r="B23" t="str">
            <v>L</v>
          </cell>
          <cell r="C23">
            <v>63.1</v>
          </cell>
          <cell r="D23">
            <v>66.5</v>
          </cell>
          <cell r="E23" t="str">
            <v>é</v>
          </cell>
          <cell r="F23">
            <v>65.400000000000006</v>
          </cell>
          <cell r="I23">
            <v>65.400000000000006</v>
          </cell>
          <cell r="L23" t="str">
            <v>CAIDI</v>
          </cell>
          <cell r="M23" t="str">
            <v>L</v>
          </cell>
          <cell r="N23">
            <v>66.599999999999994</v>
          </cell>
          <cell r="O23">
            <v>61.148717621805211</v>
          </cell>
          <cell r="P23" t="str">
            <v>-</v>
          </cell>
          <cell r="Q23">
            <v>75.7</v>
          </cell>
          <cell r="T23">
            <v>52.21</v>
          </cell>
          <cell r="V23" t="str">
            <v>é</v>
          </cell>
          <cell r="W23" t="str">
            <v>ê</v>
          </cell>
          <cell r="Y23" t="str">
            <v>M</v>
          </cell>
          <cell r="Z23" t="str">
            <v>O</v>
          </cell>
        </row>
        <row r="24">
          <cell r="A24" t="str">
            <v>CEMI</v>
          </cell>
          <cell r="B24" t="str">
            <v>L</v>
          </cell>
          <cell r="C24">
            <v>0</v>
          </cell>
          <cell r="D24">
            <v>2.3E-2</v>
          </cell>
          <cell r="E24" t="str">
            <v>é</v>
          </cell>
          <cell r="F24">
            <v>0</v>
          </cell>
          <cell r="I24">
            <v>0</v>
          </cell>
          <cell r="L24" t="str">
            <v>CEMI</v>
          </cell>
          <cell r="M24" t="str">
            <v>L</v>
          </cell>
          <cell r="N24">
            <v>0</v>
          </cell>
          <cell r="O24">
            <v>0</v>
          </cell>
          <cell r="P24" t="str">
            <v>+</v>
          </cell>
          <cell r="Q24">
            <v>0</v>
          </cell>
          <cell r="T24">
            <v>0</v>
          </cell>
          <cell r="V24" t="str">
            <v>é</v>
          </cell>
          <cell r="W24" t="str">
            <v>é</v>
          </cell>
          <cell r="Y24" t="str">
            <v>M</v>
          </cell>
          <cell r="Z24" t="str">
            <v>O</v>
          </cell>
        </row>
        <row r="25">
          <cell r="A25" t="str">
            <v>Gas Leak Reports per Mile</v>
          </cell>
          <cell r="B25" t="str">
            <v>L</v>
          </cell>
          <cell r="C25">
            <v>3.2000000000000001E-2</v>
          </cell>
          <cell r="D25">
            <v>0.222</v>
          </cell>
          <cell r="E25" t="str">
            <v>çè</v>
          </cell>
          <cell r="F25">
            <v>3.5000000000000003E-2</v>
          </cell>
          <cell r="H25">
            <v>3.4910693509284683E-2</v>
          </cell>
          <cell r="L25" t="str">
            <v>Gas Leak Reports per Mile</v>
          </cell>
          <cell r="M25" t="str">
            <v>L</v>
          </cell>
          <cell r="N25">
            <v>1.4999999999999999E-2</v>
          </cell>
          <cell r="O25">
            <v>1.7603531999999998E-2</v>
          </cell>
          <cell r="P25" t="str">
            <v>+</v>
          </cell>
          <cell r="Q25">
            <v>1.2999999999999999E-2</v>
          </cell>
          <cell r="S25">
            <v>1.340477380156173E-2</v>
          </cell>
          <cell r="V25" t="str">
            <v>é</v>
          </cell>
          <cell r="W25" t="str">
            <v>ê</v>
          </cell>
          <cell r="Y25" t="str">
            <v>M</v>
          </cell>
          <cell r="Z25" t="str">
            <v>O</v>
          </cell>
        </row>
        <row r="26">
          <cell r="A26" t="str">
            <v>Damages per 1,000 Locate Requests</v>
          </cell>
          <cell r="B26" t="str">
            <v>L</v>
          </cell>
          <cell r="C26">
            <v>1.97</v>
          </cell>
          <cell r="D26">
            <v>1.97</v>
          </cell>
          <cell r="E26" t="str">
            <v>é</v>
          </cell>
          <cell r="F26">
            <v>1.21</v>
          </cell>
          <cell r="H26">
            <v>1.2072757195604744</v>
          </cell>
          <cell r="L26" t="str">
            <v>Damages per 1,000 Locate Requests</v>
          </cell>
          <cell r="M26" t="str">
            <v>L</v>
          </cell>
          <cell r="N26">
            <v>1.94</v>
          </cell>
          <cell r="O26">
            <v>1.97</v>
          </cell>
          <cell r="P26" t="str">
            <v>+</v>
          </cell>
          <cell r="Q26">
            <v>1.04</v>
          </cell>
          <cell r="S26">
            <v>1.0389903870661283</v>
          </cell>
          <cell r="V26" t="str">
            <v>é</v>
          </cell>
          <cell r="W26" t="str">
            <v>é</v>
          </cell>
          <cell r="Y26" t="str">
            <v>M</v>
          </cell>
          <cell r="Z26" t="str">
            <v>O</v>
          </cell>
        </row>
        <row r="27">
          <cell r="A27" t="str">
            <v>Leak Response Rate</v>
          </cell>
          <cell r="B27" t="str">
            <v>H</v>
          </cell>
          <cell r="C27">
            <v>0.999</v>
          </cell>
          <cell r="D27">
            <v>0.99900000000000011</v>
          </cell>
          <cell r="E27" t="str">
            <v>é</v>
          </cell>
          <cell r="F27">
            <v>0.999</v>
          </cell>
          <cell r="H27">
            <v>0.999</v>
          </cell>
          <cell r="L27" t="str">
            <v>Leak Response Rate</v>
          </cell>
          <cell r="M27" t="str">
            <v>H</v>
          </cell>
          <cell r="N27">
            <v>0.999</v>
          </cell>
          <cell r="O27">
            <v>0.99900000000000011</v>
          </cell>
          <cell r="P27" t="str">
            <v>+</v>
          </cell>
          <cell r="Q27">
            <v>0.999</v>
          </cell>
          <cell r="S27">
            <v>0.999</v>
          </cell>
          <cell r="V27" t="str">
            <v>é</v>
          </cell>
          <cell r="W27" t="str">
            <v>é</v>
          </cell>
          <cell r="Y27" t="str">
            <v>M</v>
          </cell>
          <cell r="Z27" t="str">
            <v>O</v>
          </cell>
        </row>
        <row r="28">
          <cell r="A28" t="str">
            <v>Fix It Right</v>
          </cell>
          <cell r="B28" t="str">
            <v>H</v>
          </cell>
          <cell r="C28">
            <v>0.84299999999999997</v>
          </cell>
          <cell r="D28" t="str">
            <v>N/A</v>
          </cell>
          <cell r="E28" t="str">
            <v>N/A</v>
          </cell>
          <cell r="F28">
            <v>0.83082981275752354</v>
          </cell>
          <cell r="H28">
            <v>0.83099999999999996</v>
          </cell>
          <cell r="L28" t="str">
            <v>Fix It Right</v>
          </cell>
          <cell r="M28" t="str">
            <v>H</v>
          </cell>
          <cell r="N28">
            <v>0.84699999999999998</v>
          </cell>
          <cell r="O28" t="str">
            <v>N/A</v>
          </cell>
          <cell r="P28" t="str">
            <v>N/A</v>
          </cell>
          <cell r="Q28">
            <v>0.83671658815825611</v>
          </cell>
          <cell r="S28">
            <v>0.83699999999999997</v>
          </cell>
          <cell r="V28" t="str">
            <v/>
          </cell>
          <cell r="W28" t="str">
            <v>ê</v>
          </cell>
          <cell r="Y28" t="str">
            <v>M</v>
          </cell>
          <cell r="Z28" t="str">
            <v>O</v>
          </cell>
        </row>
        <row r="29">
          <cell r="A29" t="str">
            <v>Percent of Actual Meters Read</v>
          </cell>
          <cell r="B29" t="str">
            <v>H</v>
          </cell>
          <cell r="C29">
            <v>0.89900000000000002</v>
          </cell>
          <cell r="D29">
            <v>0.90100000000000002</v>
          </cell>
          <cell r="E29" t="str">
            <v>é</v>
          </cell>
          <cell r="F29">
            <v>0.879</v>
          </cell>
          <cell r="G29">
            <v>0.879</v>
          </cell>
          <cell r="L29" t="str">
            <v>Percent of Actual Meters Read</v>
          </cell>
          <cell r="M29" t="str">
            <v>H</v>
          </cell>
          <cell r="N29">
            <v>0.89200000000000002</v>
          </cell>
          <cell r="O29">
            <v>0.90100000000000002</v>
          </cell>
          <cell r="P29" t="str">
            <v>-</v>
          </cell>
          <cell r="Q29">
            <v>0.88300000000000001</v>
          </cell>
          <cell r="R29">
            <v>0.88300000000000001</v>
          </cell>
          <cell r="V29" t="str">
            <v>ê</v>
          </cell>
          <cell r="W29" t="str">
            <v>ê</v>
          </cell>
          <cell r="Y29" t="str">
            <v>M</v>
          </cell>
          <cell r="Z29" t="str">
            <v>O</v>
          </cell>
        </row>
        <row r="30">
          <cell r="A30" t="str">
            <v>Gen'l Inquiry Service Level (30 sec.)</v>
          </cell>
          <cell r="B30" t="str">
            <v>H</v>
          </cell>
          <cell r="C30">
            <v>0.76800000000000002</v>
          </cell>
          <cell r="D30">
            <v>0.51</v>
          </cell>
          <cell r="E30" t="str">
            <v>é</v>
          </cell>
          <cell r="F30">
            <v>0.66100000000000003</v>
          </cell>
          <cell r="G30">
            <v>0.66100000000000003</v>
          </cell>
          <cell r="L30" t="str">
            <v>Gen'l Inquiry Service Level (30 sec.)</v>
          </cell>
          <cell r="M30" t="str">
            <v>H</v>
          </cell>
          <cell r="N30">
            <v>0.748</v>
          </cell>
          <cell r="O30">
            <v>0.51</v>
          </cell>
          <cell r="P30" t="str">
            <v>+</v>
          </cell>
          <cell r="Q30">
            <v>0.627</v>
          </cell>
          <cell r="R30">
            <v>0.627</v>
          </cell>
          <cell r="V30" t="str">
            <v>é</v>
          </cell>
          <cell r="W30" t="str">
            <v>ê</v>
          </cell>
          <cell r="Y30" t="str">
            <v>M</v>
          </cell>
          <cell r="Z30" t="str">
            <v>O</v>
          </cell>
        </row>
        <row r="31">
          <cell r="A31" t="str">
            <v>First Contact Resolution</v>
          </cell>
          <cell r="B31" t="str">
            <v>H</v>
          </cell>
          <cell r="C31">
            <v>0.86599999999999999</v>
          </cell>
          <cell r="D31" t="str">
            <v>N/A</v>
          </cell>
          <cell r="E31" t="str">
            <v>é</v>
          </cell>
          <cell r="F31">
            <v>0.86299999999999999</v>
          </cell>
          <cell r="G31">
            <v>0.86299999999999999</v>
          </cell>
          <cell r="L31" t="str">
            <v>First Contact Resolution</v>
          </cell>
          <cell r="M31" t="str">
            <v>H</v>
          </cell>
          <cell r="N31">
            <v>0.86599999999999999</v>
          </cell>
          <cell r="O31" t="str">
            <v>N/A</v>
          </cell>
          <cell r="P31" t="str">
            <v>N/A</v>
          </cell>
          <cell r="Q31">
            <v>0.86599999999999999</v>
          </cell>
          <cell r="R31">
            <v>0.86599999999999999</v>
          </cell>
          <cell r="V31" t="str">
            <v/>
          </cell>
          <cell r="W31" t="str">
            <v>ê</v>
          </cell>
          <cell r="Y31" t="str">
            <v>M</v>
          </cell>
          <cell r="Z31" t="str">
            <v>O</v>
          </cell>
        </row>
        <row r="32">
          <cell r="A32" t="str">
            <v>BPU Inquiry Rate-Collection</v>
          </cell>
          <cell r="B32" t="str">
            <v>L</v>
          </cell>
          <cell r="C32">
            <v>0.81</v>
          </cell>
          <cell r="D32">
            <v>1.25</v>
          </cell>
          <cell r="E32" t="str">
            <v>é</v>
          </cell>
          <cell r="F32">
            <v>1.41</v>
          </cell>
          <cell r="G32">
            <v>1.41</v>
          </cell>
          <cell r="L32" t="str">
            <v>BPU Inquiry Rate-Collection</v>
          </cell>
          <cell r="M32" t="str">
            <v>L</v>
          </cell>
          <cell r="N32">
            <v>0.7</v>
          </cell>
          <cell r="O32">
            <v>1.25</v>
          </cell>
          <cell r="P32" t="str">
            <v>-</v>
          </cell>
          <cell r="Q32">
            <v>1.87</v>
          </cell>
          <cell r="R32">
            <v>1.87</v>
          </cell>
          <cell r="V32" t="str">
            <v>ê</v>
          </cell>
          <cell r="W32" t="str">
            <v>ê</v>
          </cell>
          <cell r="Y32" t="str">
            <v>M</v>
          </cell>
          <cell r="Z32" t="str">
            <v>C</v>
          </cell>
        </row>
        <row r="33">
          <cell r="A33" t="str">
            <v>BPU Inquiries - Non-Collection</v>
          </cell>
          <cell r="B33" t="str">
            <v>L</v>
          </cell>
          <cell r="C33">
            <v>223</v>
          </cell>
          <cell r="D33">
            <v>1500</v>
          </cell>
          <cell r="E33" t="str">
            <v>é</v>
          </cell>
          <cell r="F33">
            <v>448</v>
          </cell>
          <cell r="G33">
            <v>346</v>
          </cell>
          <cell r="H33">
            <v>48</v>
          </cell>
          <cell r="I33">
            <v>24</v>
          </cell>
          <cell r="J33">
            <v>30</v>
          </cell>
          <cell r="L33" t="str">
            <v>BPU Inquiries - Non-Collection</v>
          </cell>
          <cell r="M33" t="str">
            <v>L</v>
          </cell>
          <cell r="N33">
            <v>103</v>
          </cell>
          <cell r="O33" t="str">
            <v>N/A</v>
          </cell>
          <cell r="P33" t="str">
            <v>N/A</v>
          </cell>
          <cell r="Q33">
            <v>270</v>
          </cell>
          <cell r="R33">
            <v>210</v>
          </cell>
          <cell r="S33">
            <v>33</v>
          </cell>
          <cell r="T33">
            <v>11</v>
          </cell>
          <cell r="U33">
            <v>14</v>
          </cell>
          <cell r="V33" t="str">
            <v>é</v>
          </cell>
          <cell r="W33" t="str">
            <v>ê</v>
          </cell>
          <cell r="Y33" t="str">
            <v>M</v>
          </cell>
          <cell r="Z33" t="str">
            <v>O</v>
          </cell>
        </row>
        <row r="34">
          <cell r="A34" t="str">
            <v>Perception Survey (Res/Sm Business)</v>
          </cell>
          <cell r="B34" t="str">
            <v>H</v>
          </cell>
          <cell r="C34">
            <v>74</v>
          </cell>
          <cell r="D34">
            <v>76</v>
          </cell>
          <cell r="E34" t="str">
            <v>é</v>
          </cell>
          <cell r="F34">
            <v>75</v>
          </cell>
          <cell r="L34" t="str">
            <v>Perception Survey (Res/Sm Business)</v>
          </cell>
          <cell r="M34" t="str">
            <v>H</v>
          </cell>
          <cell r="N34">
            <v>74</v>
          </cell>
          <cell r="O34">
            <v>76</v>
          </cell>
          <cell r="P34" t="str">
            <v>-</v>
          </cell>
          <cell r="Q34">
            <v>75</v>
          </cell>
          <cell r="V34" t="str">
            <v>ê</v>
          </cell>
          <cell r="W34" t="str">
            <v>é</v>
          </cell>
          <cell r="Y34" t="str">
            <v>M</v>
          </cell>
          <cell r="Z34" t="str">
            <v>O</v>
          </cell>
        </row>
        <row r="35">
          <cell r="A35" t="str">
            <v>Perception Survey (Large Business)</v>
          </cell>
          <cell r="B35" t="str">
            <v>H</v>
          </cell>
          <cell r="C35">
            <v>76</v>
          </cell>
          <cell r="D35">
            <v>77</v>
          </cell>
          <cell r="E35" t="str">
            <v>é</v>
          </cell>
          <cell r="F35">
            <v>73</v>
          </cell>
          <cell r="L35" t="str">
            <v>Perception Survey (Large Business)</v>
          </cell>
          <cell r="M35" t="str">
            <v>H</v>
          </cell>
          <cell r="N35">
            <v>76</v>
          </cell>
          <cell r="O35">
            <v>77</v>
          </cell>
          <cell r="P35" t="str">
            <v>-</v>
          </cell>
          <cell r="Q35">
            <v>73</v>
          </cell>
          <cell r="V35" t="str">
            <v>ê</v>
          </cell>
          <cell r="W35" t="str">
            <v>ê</v>
          </cell>
          <cell r="Y35" t="str">
            <v>M</v>
          </cell>
          <cell r="Z35" t="str">
            <v>O</v>
          </cell>
        </row>
        <row r="36">
          <cell r="A36" t="str">
            <v>Moment of Truth Survey</v>
          </cell>
          <cell r="B36" t="str">
            <v>H</v>
          </cell>
          <cell r="C36" t="str">
            <v>Qtrly</v>
          </cell>
          <cell r="D36">
            <v>9</v>
          </cell>
          <cell r="E36" t="str">
            <v>é</v>
          </cell>
          <cell r="F36" t="str">
            <v>Qtrly</v>
          </cell>
          <cell r="G36" t="str">
            <v>Qtrly</v>
          </cell>
          <cell r="H36" t="str">
            <v>Qtrly</v>
          </cell>
          <cell r="I36" t="str">
            <v>Qtrly</v>
          </cell>
          <cell r="L36" t="str">
            <v>Moment of Truth Survey</v>
          </cell>
          <cell r="M36" t="str">
            <v>H</v>
          </cell>
          <cell r="N36" t="str">
            <v>Qtrly</v>
          </cell>
          <cell r="O36">
            <v>9</v>
          </cell>
          <cell r="P36" t="str">
            <v>o</v>
          </cell>
          <cell r="Q36" t="str">
            <v>Qtrly</v>
          </cell>
          <cell r="R36" t="str">
            <v>Qtrly</v>
          </cell>
          <cell r="S36" t="str">
            <v>Qtrly</v>
          </cell>
          <cell r="T36" t="str">
            <v>Qtrly</v>
          </cell>
          <cell r="V36" t="str">
            <v/>
          </cell>
          <cell r="W36" t="str">
            <v/>
          </cell>
          <cell r="Y36" t="str">
            <v>Q</v>
          </cell>
          <cell r="Z36" t="str">
            <v>O</v>
          </cell>
        </row>
        <row r="37">
          <cell r="A37" t="str">
            <v>New Business Construction Survey</v>
          </cell>
          <cell r="B37" t="str">
            <v>H</v>
          </cell>
          <cell r="C37" t="str">
            <v>Qtrly</v>
          </cell>
          <cell r="D37">
            <v>8.6</v>
          </cell>
          <cell r="E37" t="str">
            <v>é</v>
          </cell>
          <cell r="F37" t="str">
            <v>Qtrly</v>
          </cell>
          <cell r="G37" t="str">
            <v>Qtrly</v>
          </cell>
          <cell r="H37" t="str">
            <v>Qtrly</v>
          </cell>
          <cell r="I37" t="str">
            <v>Qtrly</v>
          </cell>
          <cell r="L37" t="str">
            <v>New Business Construction Survey</v>
          </cell>
          <cell r="M37" t="str">
            <v>H</v>
          </cell>
          <cell r="N37" t="str">
            <v>Qtrly</v>
          </cell>
          <cell r="O37">
            <v>8.6</v>
          </cell>
          <cell r="P37" t="str">
            <v>o</v>
          </cell>
          <cell r="Q37" t="str">
            <v>Qtrly</v>
          </cell>
          <cell r="R37" t="str">
            <v>Qtrly</v>
          </cell>
          <cell r="S37" t="str">
            <v>Qtrly</v>
          </cell>
          <cell r="T37" t="str">
            <v>Qtrly</v>
          </cell>
          <cell r="V37" t="str">
            <v/>
          </cell>
          <cell r="W37" t="str">
            <v/>
          </cell>
          <cell r="Y37" t="str">
            <v>Q</v>
          </cell>
          <cell r="Z37" t="str">
            <v>O</v>
          </cell>
        </row>
        <row r="39">
          <cell r="A39" t="str">
            <v>ECONOMIC</v>
          </cell>
          <cell r="B39" t="str">
            <v>PSE&amp;G</v>
          </cell>
          <cell r="L39" t="str">
            <v>ECONOMIC</v>
          </cell>
          <cell r="M39" t="str">
            <v>PSE&amp;G</v>
          </cell>
        </row>
        <row r="40">
          <cell r="B40" t="str">
            <v>L/H</v>
          </cell>
          <cell r="C40" t="str">
            <v>Feb 08 YTD</v>
          </cell>
          <cell r="D40" t="str">
            <v>2009 Target</v>
          </cell>
          <cell r="E40" t="str">
            <v>YE Forecast</v>
          </cell>
          <cell r="F40" t="str">
            <v>PSE&amp;G</v>
          </cell>
          <cell r="G40" t="str">
            <v>Cust Ops</v>
          </cell>
          <cell r="H40" t="str">
            <v>Gas</v>
          </cell>
          <cell r="I40" t="str">
            <v>Electric</v>
          </cell>
          <cell r="J40" t="str">
            <v>Other</v>
          </cell>
          <cell r="M40" t="str">
            <v>L/H</v>
          </cell>
          <cell r="N40" t="str">
            <v>Feb 08</v>
          </cell>
          <cell r="O40" t="str">
            <v>2009 Target</v>
          </cell>
          <cell r="P40" t="str">
            <v>Monthly / Quarterly Status</v>
          </cell>
          <cell r="Q40" t="str">
            <v>PSE&amp;G</v>
          </cell>
          <cell r="R40" t="str">
            <v>Cust Ops</v>
          </cell>
          <cell r="S40" t="str">
            <v>Gas</v>
          </cell>
          <cell r="T40" t="str">
            <v>Electric</v>
          </cell>
          <cell r="U40" t="str">
            <v>Other</v>
          </cell>
        </row>
        <row r="41">
          <cell r="A41" t="str">
            <v>Total CapEx ($M)</v>
          </cell>
          <cell r="B41" t="str">
            <v>L</v>
          </cell>
          <cell r="C41">
            <v>97.8</v>
          </cell>
          <cell r="D41">
            <v>775.6</v>
          </cell>
          <cell r="E41" t="str">
            <v>é</v>
          </cell>
          <cell r="F41">
            <v>130.6</v>
          </cell>
          <cell r="G41">
            <v>12.3</v>
          </cell>
          <cell r="H41">
            <v>23.566223469999997</v>
          </cell>
          <cell r="I41">
            <v>94.696738999999994</v>
          </cell>
          <cell r="J41">
            <v>0</v>
          </cell>
          <cell r="L41" t="str">
            <v>Total CapEx ($M)</v>
          </cell>
          <cell r="M41" t="str">
            <v>L</v>
          </cell>
          <cell r="N41">
            <v>52.4</v>
          </cell>
          <cell r="O41">
            <v>68</v>
          </cell>
          <cell r="P41" t="str">
            <v>+</v>
          </cell>
          <cell r="Q41">
            <v>70.117122129999998</v>
          </cell>
          <cell r="R41">
            <v>7.1</v>
          </cell>
          <cell r="S41">
            <v>11.289068289999999</v>
          </cell>
          <cell r="T41">
            <v>51.745144000000003</v>
          </cell>
          <cell r="U41">
            <v>0</v>
          </cell>
          <cell r="V41" t="str">
            <v>é</v>
          </cell>
          <cell r="W41" t="str">
            <v>ê</v>
          </cell>
          <cell r="Y41" t="str">
            <v>M</v>
          </cell>
          <cell r="Z41" t="str">
            <v>O</v>
          </cell>
        </row>
        <row r="42">
          <cell r="A42" t="str">
            <v>Accountability O&amp;M ($M)</v>
          </cell>
          <cell r="B42" t="str">
            <v>L</v>
          </cell>
          <cell r="C42">
            <v>124</v>
          </cell>
          <cell r="D42">
            <v>784.5</v>
          </cell>
          <cell r="E42" t="str">
            <v>é</v>
          </cell>
          <cell r="F42">
            <v>127.39</v>
          </cell>
          <cell r="G42">
            <v>27.665000000000003</v>
          </cell>
          <cell r="H42">
            <v>43.884999999999998</v>
          </cell>
          <cell r="I42">
            <v>51.056058596400753</v>
          </cell>
          <cell r="J42">
            <v>4.7</v>
          </cell>
          <cell r="L42" t="str">
            <v>Accountability O&amp;M ($M)</v>
          </cell>
          <cell r="M42" t="str">
            <v>L</v>
          </cell>
          <cell r="N42">
            <v>60.8</v>
          </cell>
          <cell r="O42">
            <v>60.57</v>
          </cell>
          <cell r="P42" t="str">
            <v>-</v>
          </cell>
          <cell r="Q42">
            <v>60.91</v>
          </cell>
          <cell r="R42">
            <v>13.532000000000002</v>
          </cell>
          <cell r="S42">
            <v>20.233000000000001</v>
          </cell>
          <cell r="T42">
            <v>24.601637179702145</v>
          </cell>
          <cell r="U42">
            <v>2.6000000000000005</v>
          </cell>
          <cell r="V42" t="str">
            <v>é</v>
          </cell>
          <cell r="W42" t="str">
            <v>ê</v>
          </cell>
          <cell r="Y42" t="str">
            <v>M</v>
          </cell>
          <cell r="Z42" t="str">
            <v>O</v>
          </cell>
        </row>
        <row r="43">
          <cell r="A43" t="str">
            <v>Controllable O&amp;M ($M)</v>
          </cell>
          <cell r="B43" t="str">
            <v>L</v>
          </cell>
          <cell r="C43">
            <v>77.5</v>
          </cell>
          <cell r="D43">
            <v>991.4</v>
          </cell>
          <cell r="E43" t="str">
            <v>é</v>
          </cell>
          <cell r="F43">
            <v>158.5</v>
          </cell>
          <cell r="L43" t="str">
            <v>Controllable O&amp;M ($M)</v>
          </cell>
          <cell r="M43" t="str">
            <v>L</v>
          </cell>
          <cell r="N43">
            <v>77.5</v>
          </cell>
          <cell r="O43">
            <v>76.400000000000006</v>
          </cell>
          <cell r="P43" t="str">
            <v>-</v>
          </cell>
          <cell r="Q43">
            <v>76.2</v>
          </cell>
          <cell r="V43" t="str">
            <v>é</v>
          </cell>
          <cell r="W43" t="str">
            <v>ê</v>
          </cell>
          <cell r="Y43" t="str">
            <v>M</v>
          </cell>
          <cell r="Z43" t="str">
            <v>N</v>
          </cell>
        </row>
        <row r="44">
          <cell r="A44" t="str">
            <v>Net Write-Off ($) /$100 billed</v>
          </cell>
          <cell r="B44" t="str">
            <v>L</v>
          </cell>
          <cell r="C44">
            <v>0.7</v>
          </cell>
          <cell r="D44">
            <v>0.82</v>
          </cell>
          <cell r="E44" t="str">
            <v>é</v>
          </cell>
          <cell r="F44">
            <v>0.71</v>
          </cell>
          <cell r="G44">
            <v>0.71</v>
          </cell>
          <cell r="L44" t="str">
            <v>Net Write-Off ($) /$100 billed</v>
          </cell>
          <cell r="M44" t="str">
            <v>L</v>
          </cell>
          <cell r="N44">
            <v>0.71</v>
          </cell>
          <cell r="O44">
            <v>0.82</v>
          </cell>
          <cell r="P44" t="str">
            <v>+</v>
          </cell>
          <cell r="Q44">
            <v>0.69</v>
          </cell>
          <cell r="R44">
            <v>0.69</v>
          </cell>
          <cell r="V44" t="str">
            <v>é</v>
          </cell>
          <cell r="W44" t="str">
            <v>ê</v>
          </cell>
          <cell r="Y44" t="str">
            <v>M</v>
          </cell>
          <cell r="Z44" t="str">
            <v>O</v>
          </cell>
        </row>
        <row r="45">
          <cell r="A45" t="str">
            <v>Days Sales Outstanding</v>
          </cell>
          <cell r="B45" t="str">
            <v>L</v>
          </cell>
          <cell r="C45">
            <v>36.4</v>
          </cell>
          <cell r="D45">
            <v>34.5</v>
          </cell>
          <cell r="E45" t="str">
            <v>é</v>
          </cell>
          <cell r="F45">
            <v>33.700000000000003</v>
          </cell>
          <cell r="G45">
            <v>33.700000000000003</v>
          </cell>
          <cell r="L45" t="str">
            <v>Days Sales Outstanding</v>
          </cell>
          <cell r="M45" t="str">
            <v>L</v>
          </cell>
          <cell r="N45">
            <v>35.1</v>
          </cell>
          <cell r="O45">
            <v>34.5</v>
          </cell>
          <cell r="P45" t="str">
            <v>-</v>
          </cell>
          <cell r="Q45">
            <v>26.6</v>
          </cell>
          <cell r="R45">
            <v>26.6</v>
          </cell>
          <cell r="V45" t="str">
            <v>é</v>
          </cell>
          <cell r="W45" t="str">
            <v>é</v>
          </cell>
          <cell r="Y45" t="str">
            <v>M</v>
          </cell>
          <cell r="Z45" t="str">
            <v>O</v>
          </cell>
        </row>
        <row r="46">
          <cell r="A46" t="str">
            <v>Funds from Operations/Debt</v>
          </cell>
          <cell r="B46" t="str">
            <v>H</v>
          </cell>
          <cell r="C46" t="str">
            <v>Qrtly</v>
          </cell>
          <cell r="D46">
            <v>0.19500000000000001</v>
          </cell>
          <cell r="E46" t="str">
            <v>é</v>
          </cell>
          <cell r="F46" t="str">
            <v>Qtrly</v>
          </cell>
          <cell r="L46" t="str">
            <v>Funds from Operations/Debt</v>
          </cell>
          <cell r="M46" t="str">
            <v>H</v>
          </cell>
          <cell r="P46" t="str">
            <v xml:space="preserve"> </v>
          </cell>
          <cell r="V46" t="str">
            <v/>
          </cell>
          <cell r="W46" t="str">
            <v/>
          </cell>
          <cell r="Y46" t="str">
            <v>Q</v>
          </cell>
          <cell r="Z46" t="str">
            <v>O</v>
          </cell>
        </row>
        <row r="47">
          <cell r="A47" t="str">
            <v>ROIC</v>
          </cell>
          <cell r="B47" t="str">
            <v>H</v>
          </cell>
          <cell r="C47">
            <v>7.22E-2</v>
          </cell>
          <cell r="D47">
            <v>6.2E-2</v>
          </cell>
          <cell r="E47" t="str">
            <v>é</v>
          </cell>
          <cell r="F47">
            <v>6.9400000000000003E-2</v>
          </cell>
          <cell r="L47" t="str">
            <v>ROIC</v>
          </cell>
          <cell r="M47" t="str">
            <v>H</v>
          </cell>
          <cell r="N47">
            <v>7.22E-2</v>
          </cell>
          <cell r="O47">
            <v>6.2E-2</v>
          </cell>
          <cell r="P47" t="str">
            <v>+</v>
          </cell>
          <cell r="Q47">
            <v>6.9400000000000003E-2</v>
          </cell>
          <cell r="V47" t="str">
            <v>é</v>
          </cell>
          <cell r="W47" t="str">
            <v>é</v>
          </cell>
          <cell r="Y47" t="str">
            <v>M</v>
          </cell>
          <cell r="Z47" t="str">
            <v>O</v>
          </cell>
        </row>
        <row r="48">
          <cell r="A48" t="str">
            <v>Administrative cost of PSE&amp;G Solar Loan Program</v>
          </cell>
          <cell r="B48" t="str">
            <v>H</v>
          </cell>
          <cell r="C48" t="str">
            <v>Qtrly</v>
          </cell>
          <cell r="D48">
            <v>1939</v>
          </cell>
          <cell r="E48" t="str">
            <v>é</v>
          </cell>
          <cell r="F48" t="str">
            <v>Qtrly</v>
          </cell>
          <cell r="J48" t="str">
            <v>Qtrly</v>
          </cell>
          <cell r="L48" t="str">
            <v>Administrative cost of PSE&amp;G Solar Loan Program</v>
          </cell>
          <cell r="M48" t="str">
            <v>H</v>
          </cell>
          <cell r="N48" t="str">
            <v>Qtrly</v>
          </cell>
          <cell r="O48" t="str">
            <v xml:space="preserve"> </v>
          </cell>
          <cell r="P48" t="str">
            <v>o</v>
          </cell>
          <cell r="Q48" t="str">
            <v>Qtrly</v>
          </cell>
          <cell r="U48" t="str">
            <v>Qtrly</v>
          </cell>
          <cell r="V48" t="str">
            <v/>
          </cell>
          <cell r="W48" t="str">
            <v/>
          </cell>
          <cell r="Y48" t="str">
            <v>Q</v>
          </cell>
          <cell r="Z48" t="str">
            <v>N</v>
          </cell>
        </row>
        <row r="49">
          <cell r="A49" t="str">
            <v>EE-Productivity Measure (carbon abatement)</v>
          </cell>
          <cell r="B49" t="str">
            <v>L</v>
          </cell>
          <cell r="C49" t="str">
            <v>Qtrly</v>
          </cell>
          <cell r="D49">
            <v>0.26</v>
          </cell>
          <cell r="E49" t="str">
            <v>é</v>
          </cell>
          <cell r="F49" t="str">
            <v>Qtrly</v>
          </cell>
          <cell r="J49" t="str">
            <v>Qtrly</v>
          </cell>
          <cell r="L49" t="str">
            <v>EE-Productivity Measure (carbon abatement)</v>
          </cell>
          <cell r="M49" t="str">
            <v>L</v>
          </cell>
          <cell r="N49" t="str">
            <v>Qtrly</v>
          </cell>
          <cell r="O49" t="str">
            <v xml:space="preserve"> </v>
          </cell>
          <cell r="P49" t="str">
            <v>o</v>
          </cell>
          <cell r="Q49" t="str">
            <v>Qtrly</v>
          </cell>
          <cell r="U49" t="str">
            <v>Qtrly</v>
          </cell>
          <cell r="V49" t="str">
            <v/>
          </cell>
          <cell r="W49" t="str">
            <v/>
          </cell>
          <cell r="Y49" t="str">
            <v>Q</v>
          </cell>
          <cell r="Z49" t="str">
            <v>N</v>
          </cell>
        </row>
        <row r="50">
          <cell r="A50" t="str">
            <v>Capital Projects' Results</v>
          </cell>
          <cell r="B50" t="str">
            <v>H</v>
          </cell>
          <cell r="C50" t="str">
            <v>Qtrly</v>
          </cell>
          <cell r="D50">
            <v>0.82899999999999996</v>
          </cell>
          <cell r="E50" t="str">
            <v>é</v>
          </cell>
          <cell r="F50" t="str">
            <v>Qtrly</v>
          </cell>
          <cell r="G50" t="str">
            <v>Qtrly</v>
          </cell>
          <cell r="H50" t="str">
            <v>Qtrly</v>
          </cell>
          <cell r="I50" t="str">
            <v>Qtrly</v>
          </cell>
          <cell r="L50" t="str">
            <v>Capital Projects' Results</v>
          </cell>
          <cell r="M50" t="str">
            <v>H</v>
          </cell>
          <cell r="P50" t="str">
            <v xml:space="preserve"> </v>
          </cell>
          <cell r="V50" t="str">
            <v/>
          </cell>
          <cell r="W50" t="str">
            <v/>
          </cell>
          <cell r="Y50" t="str">
            <v>Q</v>
          </cell>
          <cell r="Z50" t="str">
            <v>N</v>
          </cell>
        </row>
        <row r="51">
          <cell r="A51" t="str">
            <v>Current Capital Performance</v>
          </cell>
          <cell r="B51" t="str">
            <v>H</v>
          </cell>
          <cell r="D51">
            <v>1</v>
          </cell>
          <cell r="E51" t="str">
            <v>é</v>
          </cell>
          <cell r="F51">
            <v>0.92</v>
          </cell>
          <cell r="G51">
            <v>1.1000000000000001</v>
          </cell>
          <cell r="I51">
            <v>0.84256725850135439</v>
          </cell>
          <cell r="L51" t="str">
            <v>Current Capital Performance</v>
          </cell>
          <cell r="M51" t="str">
            <v>H</v>
          </cell>
          <cell r="O51">
            <v>1</v>
          </cell>
          <cell r="P51" t="str">
            <v>o</v>
          </cell>
          <cell r="Q51">
            <v>0.92</v>
          </cell>
          <cell r="R51">
            <v>1.1000000000000001</v>
          </cell>
          <cell r="T51">
            <v>0.84256725850135439</v>
          </cell>
          <cell r="V51" t="str">
            <v>ê</v>
          </cell>
          <cell r="W51" t="str">
            <v/>
          </cell>
          <cell r="Y51" t="str">
            <v>M</v>
          </cell>
          <cell r="Z51" t="str">
            <v>N</v>
          </cell>
        </row>
        <row r="53">
          <cell r="A53" t="str">
            <v>GREEN ENERGY</v>
          </cell>
          <cell r="B53" t="str">
            <v>PSE&amp;G</v>
          </cell>
          <cell r="L53" t="str">
            <v>GREEN ENERGY</v>
          </cell>
          <cell r="M53" t="str">
            <v>PSE&amp;G</v>
          </cell>
        </row>
        <row r="54">
          <cell r="B54" t="str">
            <v>L/H</v>
          </cell>
          <cell r="C54" t="str">
            <v>Feb 08 YTD</v>
          </cell>
          <cell r="D54" t="str">
            <v>2009 Target</v>
          </cell>
          <cell r="E54" t="str">
            <v>YE Forecast</v>
          </cell>
          <cell r="F54" t="str">
            <v>PSE&amp;G</v>
          </cell>
          <cell r="G54" t="str">
            <v>Cust Ops</v>
          </cell>
          <cell r="H54" t="str">
            <v>Gas</v>
          </cell>
          <cell r="I54" t="str">
            <v>Electric</v>
          </cell>
          <cell r="J54" t="str">
            <v>Other</v>
          </cell>
          <cell r="M54" t="str">
            <v>L/H</v>
          </cell>
          <cell r="N54" t="str">
            <v>Feb 08</v>
          </cell>
          <cell r="O54" t="str">
            <v>2009 Target</v>
          </cell>
          <cell r="P54" t="str">
            <v>Monthly / Quarterly Status</v>
          </cell>
          <cell r="Q54" t="str">
            <v>PSE&amp;G</v>
          </cell>
          <cell r="R54" t="str">
            <v>Cust Ops</v>
          </cell>
          <cell r="S54" t="str">
            <v>Gas</v>
          </cell>
          <cell r="T54" t="str">
            <v>Electric</v>
          </cell>
          <cell r="U54" t="str">
            <v>Other</v>
          </cell>
        </row>
        <row r="55">
          <cell r="A55" t="str">
            <v>Fleet MPG</v>
          </cell>
          <cell r="B55" t="str">
            <v>H</v>
          </cell>
          <cell r="C55" t="str">
            <v>N/A</v>
          </cell>
          <cell r="D55">
            <v>8.9</v>
          </cell>
          <cell r="E55" t="str">
            <v>é</v>
          </cell>
          <cell r="F55">
            <v>8.7899999999999991</v>
          </cell>
          <cell r="L55" t="str">
            <v>Fleet MPG</v>
          </cell>
          <cell r="M55" t="str">
            <v>H</v>
          </cell>
          <cell r="N55">
            <v>0</v>
          </cell>
          <cell r="O55" t="str">
            <v xml:space="preserve"> </v>
          </cell>
          <cell r="P55" t="str">
            <v>o</v>
          </cell>
          <cell r="Q55">
            <v>0</v>
          </cell>
          <cell r="V55" t="str">
            <v>ê</v>
          </cell>
          <cell r="W55" t="str">
            <v/>
          </cell>
          <cell r="Y55" t="str">
            <v>M</v>
          </cell>
          <cell r="Z55" t="str">
            <v>O</v>
          </cell>
        </row>
        <row r="56">
          <cell r="A56" t="str">
            <v>Peak Demand Reduction (MW)</v>
          </cell>
          <cell r="B56" t="str">
            <v>H</v>
          </cell>
          <cell r="D56">
            <v>61.8</v>
          </cell>
          <cell r="E56" t="str">
            <v>é</v>
          </cell>
          <cell r="F56" t="str">
            <v>Qtrly</v>
          </cell>
          <cell r="J56" t="str">
            <v>Qtrly</v>
          </cell>
          <cell r="L56" t="str">
            <v>Peak Demand Reduction (MW)</v>
          </cell>
          <cell r="M56" t="str">
            <v>H</v>
          </cell>
          <cell r="O56">
            <v>61.8</v>
          </cell>
          <cell r="P56" t="str">
            <v>o</v>
          </cell>
          <cell r="Q56" t="str">
            <v>Qtrly</v>
          </cell>
          <cell r="U56" t="str">
            <v>Qtrly</v>
          </cell>
          <cell r="V56" t="str">
            <v/>
          </cell>
          <cell r="W56" t="str">
            <v/>
          </cell>
          <cell r="Y56" t="str">
            <v>Q</v>
          </cell>
          <cell r="Z56" t="str">
            <v>N</v>
          </cell>
        </row>
        <row r="57">
          <cell r="A57" t="str">
            <v>Renewable Energy Generated (kWh)</v>
          </cell>
          <cell r="B57" t="str">
            <v>H</v>
          </cell>
          <cell r="D57">
            <v>8479000</v>
          </cell>
          <cell r="E57" t="str">
            <v>é</v>
          </cell>
          <cell r="F57" t="str">
            <v>Qtrly</v>
          </cell>
          <cell r="J57" t="str">
            <v>Qtrly</v>
          </cell>
          <cell r="L57" t="str">
            <v>Renewable Energy Generated (kWh)</v>
          </cell>
          <cell r="M57" t="str">
            <v>H</v>
          </cell>
          <cell r="O57">
            <v>8479000</v>
          </cell>
          <cell r="P57" t="str">
            <v>o</v>
          </cell>
          <cell r="Q57" t="str">
            <v>Qtrly</v>
          </cell>
          <cell r="U57" t="str">
            <v>Qtrly</v>
          </cell>
          <cell r="V57" t="str">
            <v/>
          </cell>
          <cell r="W57" t="str">
            <v/>
          </cell>
          <cell r="Y57" t="str">
            <v>Q</v>
          </cell>
          <cell r="Z57" t="str">
            <v>N</v>
          </cell>
        </row>
        <row r="58">
          <cell r="A58" t="str">
            <v>Net Number of New Solar Meters in UEZs</v>
          </cell>
          <cell r="B58" t="str">
            <v>H</v>
          </cell>
          <cell r="D58">
            <v>6</v>
          </cell>
          <cell r="E58" t="str">
            <v>é</v>
          </cell>
          <cell r="F58" t="str">
            <v>Qtrly</v>
          </cell>
          <cell r="J58" t="str">
            <v>Qtrly</v>
          </cell>
          <cell r="L58" t="str">
            <v>Net Number of New Solar Meters in UEZs</v>
          </cell>
          <cell r="M58" t="str">
            <v>H</v>
          </cell>
          <cell r="O58">
            <v>6</v>
          </cell>
          <cell r="P58" t="str">
            <v>o</v>
          </cell>
          <cell r="Q58" t="str">
            <v>Qtrly</v>
          </cell>
          <cell r="U58" t="str">
            <v>Qtrly</v>
          </cell>
          <cell r="V58" t="str">
            <v/>
          </cell>
          <cell r="W58" t="str">
            <v/>
          </cell>
          <cell r="Y58" t="str">
            <v>Q</v>
          </cell>
          <cell r="Z58" t="str">
            <v>N</v>
          </cell>
        </row>
        <row r="59">
          <cell r="A59" t="str">
            <v>Non-Hazardous Waste</v>
          </cell>
          <cell r="B59" t="str">
            <v>L</v>
          </cell>
          <cell r="C59" t="str">
            <v>Qtrly</v>
          </cell>
          <cell r="D59">
            <v>0.96899999999999997</v>
          </cell>
          <cell r="E59" t="str">
            <v>é</v>
          </cell>
          <cell r="F59" t="str">
            <v>Qtrly</v>
          </cell>
          <cell r="G59" t="str">
            <v>Qtrly</v>
          </cell>
          <cell r="H59" t="str">
            <v>Qtrly</v>
          </cell>
          <cell r="I59" t="str">
            <v>Qtrly</v>
          </cell>
          <cell r="L59" t="str">
            <v>Non-Hazardous Waste</v>
          </cell>
          <cell r="M59" t="str">
            <v>L</v>
          </cell>
          <cell r="O59">
            <v>0.96899999999999997</v>
          </cell>
          <cell r="P59" t="str">
            <v>o</v>
          </cell>
          <cell r="Q59" t="str">
            <v>Qtrly</v>
          </cell>
          <cell r="R59" t="str">
            <v>Qtrly</v>
          </cell>
          <cell r="S59" t="str">
            <v>Qtrly</v>
          </cell>
          <cell r="T59" t="str">
            <v>Qtrly</v>
          </cell>
          <cell r="V59" t="str">
            <v/>
          </cell>
          <cell r="W59" t="str">
            <v/>
          </cell>
          <cell r="Y59" t="str">
            <v>Q</v>
          </cell>
          <cell r="Z59" t="str">
            <v>N</v>
          </cell>
        </row>
        <row r="60">
          <cell r="A60" t="str">
            <v>Hazardous Waste</v>
          </cell>
          <cell r="B60" t="str">
            <v>L</v>
          </cell>
          <cell r="C60" t="str">
            <v>Qtrly</v>
          </cell>
          <cell r="D60">
            <v>3.59</v>
          </cell>
          <cell r="E60" t="str">
            <v>é</v>
          </cell>
          <cell r="F60" t="str">
            <v>Qtrly</v>
          </cell>
          <cell r="G60" t="str">
            <v xml:space="preserve"> </v>
          </cell>
          <cell r="H60" t="str">
            <v xml:space="preserve"> </v>
          </cell>
          <cell r="I60" t="str">
            <v xml:space="preserve"> </v>
          </cell>
          <cell r="L60" t="str">
            <v>Hazardous Waste</v>
          </cell>
          <cell r="M60" t="str">
            <v>L</v>
          </cell>
          <cell r="N60">
            <v>0</v>
          </cell>
          <cell r="O60">
            <v>3.59</v>
          </cell>
          <cell r="P60" t="str">
            <v>o</v>
          </cell>
          <cell r="Q60" t="str">
            <v>Qtrly</v>
          </cell>
          <cell r="R60" t="str">
            <v xml:space="preserve"> </v>
          </cell>
          <cell r="S60" t="str">
            <v xml:space="preserve"> </v>
          </cell>
          <cell r="T60" t="str">
            <v xml:space="preserve"> </v>
          </cell>
          <cell r="V60" t="str">
            <v/>
          </cell>
          <cell r="W60" t="str">
            <v/>
          </cell>
          <cell r="Y60" t="str">
            <v>Q</v>
          </cell>
          <cell r="Z60" t="str">
            <v>N</v>
          </cell>
        </row>
        <row r="61">
          <cell r="A61" t="str">
            <v>Carbon Abatement Energy Savings (kWh equivalent)</v>
          </cell>
          <cell r="B61" t="str">
            <v>H</v>
          </cell>
          <cell r="D61">
            <v>30373151</v>
          </cell>
          <cell r="E61" t="str">
            <v>é</v>
          </cell>
          <cell r="F61">
            <v>725149</v>
          </cell>
          <cell r="J61">
            <v>30373151</v>
          </cell>
          <cell r="L61" t="str">
            <v>Carbon Abatement Energy Savings (kWh equivalent)</v>
          </cell>
          <cell r="M61" t="str">
            <v>H</v>
          </cell>
          <cell r="P61" t="str">
            <v>N/A</v>
          </cell>
          <cell r="Q61">
            <v>438838</v>
          </cell>
          <cell r="U61">
            <v>438838</v>
          </cell>
          <cell r="V61" t="str">
            <v>ê</v>
          </cell>
          <cell r="W61" t="str">
            <v/>
          </cell>
        </row>
        <row r="62">
          <cell r="V62">
            <v>15</v>
          </cell>
          <cell r="W62">
            <v>9</v>
          </cell>
        </row>
        <row r="63">
          <cell r="A63" t="str">
            <v>Expected to meet or exceed goal   é    Achievement of goal not yet assured   çè    Not expected to meet goal   ê</v>
          </cell>
          <cell r="L63" t="str">
            <v xml:space="preserve">LEGEND:    Monthly Status:        +  = Better than Plan,        o  = On Plan,        -  = Worse than Plan,      </v>
          </cell>
          <cell r="V63">
            <v>0.55555555555555558</v>
          </cell>
          <cell r="W63">
            <v>0.34615384615384615</v>
          </cell>
          <cell r="Y63">
            <v>44</v>
          </cell>
          <cell r="Z63">
            <v>44</v>
          </cell>
        </row>
      </sheetData>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 old"/>
      <sheetName val="Reporting_Period"/>
      <sheetName val="PSE&amp;G"/>
      <sheetName val="Definitions"/>
    </sheetNames>
    <sheetDataSet>
      <sheetData sheetId="0" refreshError="1"/>
      <sheetData sheetId="1" refreshError="1"/>
      <sheetData sheetId="2" refreshError="1">
        <row r="6">
          <cell r="A6" t="str">
            <v>PEOPLE providing</v>
          </cell>
          <cell r="B6" t="str">
            <v>PSE&amp;G</v>
          </cell>
          <cell r="L6" t="str">
            <v>PEOPLE providing</v>
          </cell>
          <cell r="M6" t="str">
            <v>PSE&amp;G</v>
          </cell>
          <cell r="Y6" t="str">
            <v>M</v>
          </cell>
        </row>
        <row r="7">
          <cell r="B7" t="str">
            <v>L/H</v>
          </cell>
          <cell r="C7" t="str">
            <v>Nov 09 YTD</v>
          </cell>
          <cell r="D7" t="str">
            <v>2009 Target</v>
          </cell>
          <cell r="E7" t="str">
            <v>YE Forecast</v>
          </cell>
          <cell r="F7" t="str">
            <v>PSE&amp;G</v>
          </cell>
          <cell r="G7" t="str">
            <v>Cust Ops</v>
          </cell>
          <cell r="H7" t="str">
            <v>Gas</v>
          </cell>
          <cell r="I7" t="str">
            <v>Electric</v>
          </cell>
          <cell r="J7" t="str">
            <v>Other</v>
          </cell>
          <cell r="M7" t="str">
            <v>L/H</v>
          </cell>
          <cell r="N7" t="str">
            <v>Nov 09</v>
          </cell>
          <cell r="O7" t="str">
            <v>2009 Target</v>
          </cell>
          <cell r="P7" t="str">
            <v>Monthly / Quarterly Status</v>
          </cell>
          <cell r="Q7" t="str">
            <v>PSE&amp;G</v>
          </cell>
          <cell r="R7" t="str">
            <v>Cust Ops</v>
          </cell>
          <cell r="S7" t="str">
            <v>Gas</v>
          </cell>
          <cell r="T7" t="str">
            <v>Electric</v>
          </cell>
          <cell r="U7" t="str">
            <v>Other</v>
          </cell>
          <cell r="Y7" t="str">
            <v>M</v>
          </cell>
        </row>
        <row r="8">
          <cell r="A8" t="str">
            <v>OSHA Recordable Incidence Rate</v>
          </cell>
          <cell r="B8" t="str">
            <v>L</v>
          </cell>
          <cell r="C8">
            <v>2.02</v>
          </cell>
          <cell r="D8">
            <v>1.8</v>
          </cell>
          <cell r="E8" t="str">
            <v>é</v>
          </cell>
          <cell r="F8">
            <v>1.75</v>
          </cell>
          <cell r="G8">
            <v>1.21</v>
          </cell>
          <cell r="H8">
            <v>2.2000000000000002</v>
          </cell>
          <cell r="I8">
            <v>1.7716194643412808</v>
          </cell>
          <cell r="L8" t="str">
            <v>OSHA Recordable Incidence Rate</v>
          </cell>
          <cell r="M8" t="str">
            <v>L</v>
          </cell>
          <cell r="N8">
            <v>1.4372491871842543</v>
          </cell>
          <cell r="O8">
            <v>1.8</v>
          </cell>
          <cell r="P8" t="str">
            <v>+</v>
          </cell>
          <cell r="Q8">
            <v>1.33</v>
          </cell>
          <cell r="R8">
            <v>0.79</v>
          </cell>
          <cell r="S8">
            <v>2.2400000000000002</v>
          </cell>
          <cell r="T8">
            <v>0.92271234523374668</v>
          </cell>
          <cell r="V8" t="str">
            <v>é</v>
          </cell>
          <cell r="W8" t="str">
            <v>é</v>
          </cell>
          <cell r="Y8" t="str">
            <v>M</v>
          </cell>
          <cell r="Z8" t="str">
            <v>O</v>
          </cell>
        </row>
        <row r="9">
          <cell r="A9" t="str">
            <v>OSHA Days Away Rate (Severity)</v>
          </cell>
          <cell r="B9" t="str">
            <v>L</v>
          </cell>
          <cell r="C9">
            <v>9.18</v>
          </cell>
          <cell r="D9">
            <v>7.94</v>
          </cell>
          <cell r="E9" t="str">
            <v>ê</v>
          </cell>
          <cell r="F9">
            <v>17.48</v>
          </cell>
          <cell r="G9">
            <v>20.25</v>
          </cell>
          <cell r="H9">
            <v>13.3</v>
          </cell>
          <cell r="I9">
            <v>19.487814107754087</v>
          </cell>
          <cell r="L9" t="str">
            <v>OSHA Days Away Rate (Severity)</v>
          </cell>
          <cell r="M9" t="str">
            <v>L</v>
          </cell>
          <cell r="N9">
            <v>13.67</v>
          </cell>
          <cell r="O9">
            <v>7.94</v>
          </cell>
          <cell r="P9" t="str">
            <v>-</v>
          </cell>
          <cell r="Q9">
            <v>13.67</v>
          </cell>
          <cell r="R9">
            <v>11.84</v>
          </cell>
          <cell r="S9">
            <v>3.36</v>
          </cell>
          <cell r="T9">
            <v>23.529164803460542</v>
          </cell>
          <cell r="V9" t="str">
            <v>ê</v>
          </cell>
          <cell r="W9" t="str">
            <v>ê</v>
          </cell>
          <cell r="Y9" t="str">
            <v>M</v>
          </cell>
          <cell r="Z9" t="str">
            <v>O</v>
          </cell>
        </row>
        <row r="10">
          <cell r="A10" t="str">
            <v>Motor Vehicle Accident Rate</v>
          </cell>
          <cell r="B10" t="str">
            <v>L</v>
          </cell>
          <cell r="C10">
            <v>4.57</v>
          </cell>
          <cell r="D10">
            <v>3.42</v>
          </cell>
          <cell r="E10" t="str">
            <v>ê</v>
          </cell>
          <cell r="F10">
            <v>5.22</v>
          </cell>
          <cell r="G10">
            <v>5.44</v>
          </cell>
          <cell r="H10">
            <v>4.07</v>
          </cell>
          <cell r="I10">
            <v>6.571678915513381</v>
          </cell>
          <cell r="J10">
            <v>7.44</v>
          </cell>
          <cell r="L10" t="str">
            <v>Motor Vehicle Accident Rate</v>
          </cell>
          <cell r="M10" t="str">
            <v>L</v>
          </cell>
          <cell r="N10">
            <v>3.08</v>
          </cell>
          <cell r="O10">
            <v>3.42</v>
          </cell>
          <cell r="P10" t="str">
            <v>-</v>
          </cell>
          <cell r="Q10">
            <v>5.47</v>
          </cell>
          <cell r="R10">
            <v>10.02</v>
          </cell>
          <cell r="S10">
            <v>4.3433023382409433</v>
          </cell>
          <cell r="T10">
            <v>5.5327368581938794</v>
          </cell>
          <cell r="U10">
            <v>0</v>
          </cell>
          <cell r="V10" t="str">
            <v>ê</v>
          </cell>
          <cell r="W10" t="str">
            <v>ê</v>
          </cell>
          <cell r="Y10" t="str">
            <v>M</v>
          </cell>
          <cell r="Z10" t="str">
            <v>O</v>
          </cell>
        </row>
        <row r="11">
          <cell r="A11" t="str">
            <v>Availability - Illness</v>
          </cell>
          <cell r="B11" t="str">
            <v>H</v>
          </cell>
          <cell r="C11">
            <v>0.96599999999999997</v>
          </cell>
          <cell r="D11">
            <v>0.97299999999999998</v>
          </cell>
          <cell r="E11" t="str">
            <v>ê</v>
          </cell>
          <cell r="F11">
            <v>0.96499999999999997</v>
          </cell>
          <cell r="G11">
            <v>0.95599999999999996</v>
          </cell>
          <cell r="H11">
            <v>0.96899999999999997</v>
          </cell>
          <cell r="I11">
            <v>0.96793335842588191</v>
          </cell>
          <cell r="J11">
            <v>0.97899999999999998</v>
          </cell>
          <cell r="L11" t="str">
            <v>Availability - Illness</v>
          </cell>
          <cell r="M11" t="str">
            <v>H</v>
          </cell>
          <cell r="N11">
            <v>0.97199999999999998</v>
          </cell>
          <cell r="O11">
            <v>0.97299999999999998</v>
          </cell>
          <cell r="P11" t="str">
            <v>-</v>
          </cell>
          <cell r="Q11">
            <v>0.96899999999999997</v>
          </cell>
          <cell r="R11">
            <v>0.95599999999999996</v>
          </cell>
          <cell r="S11">
            <v>0.97199999999999998</v>
          </cell>
          <cell r="T11">
            <v>0.97497910678755451</v>
          </cell>
          <cell r="U11">
            <v>0.96899999999999997</v>
          </cell>
          <cell r="V11" t="str">
            <v>ê</v>
          </cell>
          <cell r="W11" t="str">
            <v>ê</v>
          </cell>
          <cell r="Y11" t="str">
            <v>M</v>
          </cell>
          <cell r="Z11" t="str">
            <v>O</v>
          </cell>
        </row>
        <row r="12">
          <cell r="A12" t="str">
            <v>Overtime</v>
          </cell>
          <cell r="B12" t="str">
            <v>L</v>
          </cell>
          <cell r="C12">
            <v>0.16900000000000001</v>
          </cell>
          <cell r="D12">
            <v>0.113</v>
          </cell>
          <cell r="E12" t="str">
            <v>ê</v>
          </cell>
          <cell r="F12">
            <v>0.16600000000000001</v>
          </cell>
          <cell r="G12">
            <v>0.121</v>
          </cell>
          <cell r="H12">
            <v>0.16039999999999999</v>
          </cell>
          <cell r="I12">
            <v>0.20263991287408198</v>
          </cell>
          <cell r="L12" t="str">
            <v>Overtime</v>
          </cell>
          <cell r="M12" t="str">
            <v>L</v>
          </cell>
          <cell r="N12">
            <v>0.182</v>
          </cell>
          <cell r="O12">
            <v>0.113</v>
          </cell>
          <cell r="P12" t="str">
            <v>-</v>
          </cell>
          <cell r="Q12">
            <v>0.19700000000000001</v>
          </cell>
          <cell r="R12">
            <v>9.8000000000000004E-2</v>
          </cell>
          <cell r="S12">
            <v>0.25240000000000001</v>
          </cell>
          <cell r="T12">
            <v>0.21997347365814832</v>
          </cell>
          <cell r="Y12" t="str">
            <v>M</v>
          </cell>
          <cell r="Z12" t="str">
            <v>O</v>
          </cell>
        </row>
        <row r="13">
          <cell r="A13" t="str">
            <v>Staffing Levels - Permanent</v>
          </cell>
          <cell r="B13" t="str">
            <v>L</v>
          </cell>
          <cell r="C13">
            <v>6318</v>
          </cell>
          <cell r="D13">
            <v>6271</v>
          </cell>
          <cell r="E13" t="str">
            <v>é</v>
          </cell>
          <cell r="F13">
            <v>6352</v>
          </cell>
          <cell r="G13">
            <v>1511</v>
          </cell>
          <cell r="H13">
            <v>2055</v>
          </cell>
          <cell r="I13">
            <v>2722</v>
          </cell>
          <cell r="J13">
            <v>64</v>
          </cell>
          <cell r="V13" t="str">
            <v>ê</v>
          </cell>
          <cell r="W13" t="str">
            <v>ê</v>
          </cell>
          <cell r="Y13" t="str">
            <v>M</v>
          </cell>
          <cell r="Z13" t="str">
            <v>O</v>
          </cell>
        </row>
        <row r="14">
          <cell r="A14" t="str">
            <v>Employee Development - MAST</v>
          </cell>
          <cell r="B14" t="str">
            <v>H</v>
          </cell>
          <cell r="C14">
            <v>0.72199999999999998</v>
          </cell>
          <cell r="D14">
            <v>0.95</v>
          </cell>
          <cell r="E14" t="str">
            <v>é</v>
          </cell>
          <cell r="F14">
            <v>0.76929999999999998</v>
          </cell>
          <cell r="G14">
            <v>0.78</v>
          </cell>
          <cell r="H14">
            <v>0.85899999999999999</v>
          </cell>
          <cell r="I14">
            <v>0.7411271062271062</v>
          </cell>
          <cell r="J14">
            <v>0.55900000000000005</v>
          </cell>
          <cell r="V14" t="str">
            <v>ê</v>
          </cell>
          <cell r="W14" t="str">
            <v>é</v>
          </cell>
          <cell r="Y14" t="str">
            <v>M</v>
          </cell>
          <cell r="Z14" t="str">
            <v>O</v>
          </cell>
        </row>
        <row r="15">
          <cell r="A15" t="str">
            <v>Succession Planning</v>
          </cell>
          <cell r="B15" t="str">
            <v>H</v>
          </cell>
          <cell r="C15">
            <v>0.64615384615384619</v>
          </cell>
          <cell r="D15">
            <v>0.73799999999999999</v>
          </cell>
          <cell r="E15" t="str">
            <v>é</v>
          </cell>
          <cell r="F15">
            <v>0.73015873015873012</v>
          </cell>
          <cell r="V15" t="str">
            <v>ê</v>
          </cell>
          <cell r="W15" t="str">
            <v>é</v>
          </cell>
          <cell r="Y15" t="str">
            <v>Q</v>
          </cell>
          <cell r="Z15" t="str">
            <v>N</v>
          </cell>
        </row>
        <row r="16">
          <cell r="A16" t="str">
            <v>Corporate Culture for Ethics and Compliance</v>
          </cell>
          <cell r="B16" t="str">
            <v>H</v>
          </cell>
          <cell r="D16">
            <v>0.66</v>
          </cell>
          <cell r="E16" t="str">
            <v>ê</v>
          </cell>
          <cell r="F16">
            <v>0.64</v>
          </cell>
          <cell r="G16">
            <v>0.65</v>
          </cell>
          <cell r="H16">
            <v>0.62</v>
          </cell>
          <cell r="I16">
            <v>0.65</v>
          </cell>
          <cell r="V16" t="str">
            <v>ê</v>
          </cell>
          <cell r="W16" t="str">
            <v/>
          </cell>
          <cell r="Y16" t="str">
            <v>Q</v>
          </cell>
          <cell r="Z16" t="str">
            <v>O</v>
          </cell>
        </row>
        <row r="17">
          <cell r="A17" t="str">
            <v>Employee Technical Training - BU</v>
          </cell>
          <cell r="B17" t="str">
            <v>H</v>
          </cell>
          <cell r="C17">
            <v>0.64300000000000002</v>
          </cell>
          <cell r="D17">
            <v>1</v>
          </cell>
          <cell r="E17" t="str">
            <v>é</v>
          </cell>
          <cell r="F17">
            <v>0.7833939799591938</v>
          </cell>
          <cell r="G17">
            <v>1.02</v>
          </cell>
          <cell r="H17">
            <v>0</v>
          </cell>
          <cell r="I17">
            <v>0.82999940992506049</v>
          </cell>
          <cell r="V17" t="str">
            <v>ê</v>
          </cell>
          <cell r="W17" t="str">
            <v>é</v>
          </cell>
          <cell r="Y17" t="str">
            <v>Q</v>
          </cell>
          <cell r="Z17" t="str">
            <v>O</v>
          </cell>
        </row>
        <row r="18">
          <cell r="A18" t="str">
            <v>Fringe Benefit Rate</v>
          </cell>
          <cell r="B18" t="str">
            <v>L</v>
          </cell>
          <cell r="C18">
            <v>0.30941935511527424</v>
          </cell>
          <cell r="D18">
            <v>0.50449999999999995</v>
          </cell>
          <cell r="E18" t="str">
            <v>é</v>
          </cell>
          <cell r="F18">
            <v>0.48480434542471712</v>
          </cell>
          <cell r="V18" t="str">
            <v>é</v>
          </cell>
          <cell r="W18" t="str">
            <v>ê</v>
          </cell>
          <cell r="Y18" t="str">
            <v>Q</v>
          </cell>
          <cell r="Z18" t="str">
            <v>O</v>
          </cell>
        </row>
        <row r="19">
          <cell r="Y19" t="str">
            <v>M</v>
          </cell>
        </row>
        <row r="20">
          <cell r="A20" t="str">
            <v>SAFE, RELIABLE</v>
          </cell>
          <cell r="B20" t="str">
            <v>PSE&amp;G</v>
          </cell>
          <cell r="L20" t="str">
            <v>SAFE, RELIABLE</v>
          </cell>
          <cell r="M20" t="str">
            <v>PSE&amp;G</v>
          </cell>
          <cell r="Y20" t="str">
            <v>M</v>
          </cell>
        </row>
        <row r="21">
          <cell r="B21" t="str">
            <v>L/H</v>
          </cell>
          <cell r="C21" t="str">
            <v>Nov 09 YTD</v>
          </cell>
          <cell r="D21" t="str">
            <v>2009 Target</v>
          </cell>
          <cell r="E21" t="str">
            <v>YE Forecast</v>
          </cell>
          <cell r="F21" t="str">
            <v>PSE&amp;G</v>
          </cell>
          <cell r="G21" t="str">
            <v>Cust Ops</v>
          </cell>
          <cell r="H21" t="str">
            <v>Gas</v>
          </cell>
          <cell r="I21" t="str">
            <v>Electric</v>
          </cell>
          <cell r="J21" t="str">
            <v>Other</v>
          </cell>
          <cell r="M21" t="str">
            <v>L/H</v>
          </cell>
          <cell r="N21" t="str">
            <v>Nov 09</v>
          </cell>
          <cell r="O21" t="str">
            <v>2009 Target</v>
          </cell>
          <cell r="P21" t="str">
            <v>Monthly / Quarterly Status</v>
          </cell>
          <cell r="Q21" t="str">
            <v>PSE&amp;G</v>
          </cell>
          <cell r="R21" t="str">
            <v>Cust Ops</v>
          </cell>
          <cell r="S21" t="str">
            <v>Gas</v>
          </cell>
          <cell r="T21" t="str">
            <v>Electric</v>
          </cell>
          <cell r="U21" t="str">
            <v>Other</v>
          </cell>
          <cell r="Y21" t="str">
            <v>M</v>
          </cell>
        </row>
        <row r="22">
          <cell r="A22" t="str">
            <v>SAIFI</v>
          </cell>
          <cell r="B22" t="str">
            <v>L</v>
          </cell>
          <cell r="C22">
            <v>0.66</v>
          </cell>
          <cell r="D22">
            <v>0.72</v>
          </cell>
          <cell r="E22" t="str">
            <v>é</v>
          </cell>
          <cell r="F22">
            <v>0.64</v>
          </cell>
          <cell r="I22">
            <v>0.64</v>
          </cell>
          <cell r="L22" t="str">
            <v>SAIFI</v>
          </cell>
          <cell r="M22" t="str">
            <v>L</v>
          </cell>
          <cell r="N22">
            <v>0.04</v>
          </cell>
          <cell r="O22">
            <v>5.0996821272297967E-2</v>
          </cell>
          <cell r="P22" t="str">
            <v>+</v>
          </cell>
          <cell r="Q22">
            <v>0.04</v>
          </cell>
          <cell r="T22">
            <v>0.04</v>
          </cell>
          <cell r="V22" t="str">
            <v>é</v>
          </cell>
          <cell r="W22" t="str">
            <v>é</v>
          </cell>
          <cell r="Y22" t="str">
            <v>M</v>
          </cell>
          <cell r="Z22" t="str">
            <v>O</v>
          </cell>
        </row>
        <row r="23">
          <cell r="A23" t="str">
            <v>MAIFI</v>
          </cell>
          <cell r="B23" t="str">
            <v>L</v>
          </cell>
          <cell r="C23">
            <v>1.24</v>
          </cell>
          <cell r="D23">
            <v>1.25</v>
          </cell>
          <cell r="E23" t="str">
            <v>é</v>
          </cell>
          <cell r="F23">
            <v>1.1399999999999999</v>
          </cell>
          <cell r="I23">
            <v>1.1399999999999999</v>
          </cell>
          <cell r="L23" t="str">
            <v>MAIFI</v>
          </cell>
          <cell r="M23" t="str">
            <v>L</v>
          </cell>
          <cell r="N23">
            <v>0.09</v>
          </cell>
          <cell r="O23">
            <v>0.11391304347826098</v>
          </cell>
          <cell r="P23" t="str">
            <v>+</v>
          </cell>
          <cell r="Q23">
            <v>0.08</v>
          </cell>
          <cell r="T23">
            <v>0.08</v>
          </cell>
          <cell r="V23" t="str">
            <v>é</v>
          </cell>
          <cell r="W23" t="str">
            <v>é</v>
          </cell>
          <cell r="Y23" t="str">
            <v>M</v>
          </cell>
          <cell r="Z23" t="str">
            <v>O</v>
          </cell>
        </row>
        <row r="24">
          <cell r="A24" t="str">
            <v>CAIDI</v>
          </cell>
          <cell r="B24" t="str">
            <v>L</v>
          </cell>
          <cell r="C24">
            <v>65.400000000000006</v>
          </cell>
          <cell r="D24">
            <v>66.5</v>
          </cell>
          <cell r="E24" t="str">
            <v>é</v>
          </cell>
          <cell r="F24">
            <v>64.11</v>
          </cell>
          <cell r="I24">
            <v>64.11</v>
          </cell>
          <cell r="L24" t="str">
            <v>CAIDI</v>
          </cell>
          <cell r="M24" t="str">
            <v>L</v>
          </cell>
          <cell r="N24">
            <v>46.8</v>
          </cell>
          <cell r="O24">
            <v>58.344090663574896</v>
          </cell>
          <cell r="P24" t="str">
            <v>-</v>
          </cell>
          <cell r="Q24">
            <v>70.39</v>
          </cell>
          <cell r="T24">
            <v>70.39</v>
          </cell>
          <cell r="V24" t="str">
            <v>é</v>
          </cell>
          <cell r="W24" t="str">
            <v>é</v>
          </cell>
          <cell r="Y24" t="str">
            <v>M</v>
          </cell>
          <cell r="Z24" t="str">
            <v>O</v>
          </cell>
        </row>
        <row r="25">
          <cell r="A25" t="str">
            <v>CEMI</v>
          </cell>
          <cell r="B25" t="str">
            <v>L</v>
          </cell>
          <cell r="C25">
            <v>0.02</v>
          </cell>
          <cell r="D25">
            <v>2.3E-2</v>
          </cell>
          <cell r="E25" t="str">
            <v>é</v>
          </cell>
          <cell r="F25">
            <v>1.0999999999999999E-2</v>
          </cell>
          <cell r="I25">
            <v>1.0999999999999999E-2</v>
          </cell>
          <cell r="L25" t="str">
            <v>CEMI</v>
          </cell>
          <cell r="M25" t="str">
            <v>L</v>
          </cell>
          <cell r="N25">
            <v>0</v>
          </cell>
          <cell r="O25">
            <v>0</v>
          </cell>
          <cell r="P25" t="str">
            <v>o</v>
          </cell>
          <cell r="Q25">
            <v>0</v>
          </cell>
          <cell r="T25">
            <v>0</v>
          </cell>
          <cell r="V25" t="str">
            <v>é</v>
          </cell>
          <cell r="W25" t="str">
            <v>é</v>
          </cell>
          <cell r="Y25" t="str">
            <v>M</v>
          </cell>
          <cell r="Z25" t="str">
            <v>O</v>
          </cell>
        </row>
        <row r="26">
          <cell r="A26" t="str">
            <v>Gas Leak Reports per Mile</v>
          </cell>
          <cell r="B26" t="str">
            <v>L</v>
          </cell>
          <cell r="C26">
            <v>0.20899999999999999</v>
          </cell>
          <cell r="D26">
            <v>0.222</v>
          </cell>
          <cell r="E26" t="str">
            <v>é</v>
          </cell>
          <cell r="F26">
            <v>0.18906559222724459</v>
          </cell>
          <cell r="H26">
            <v>0.189</v>
          </cell>
          <cell r="L26" t="str">
            <v>Gas Leak Reports per Mile</v>
          </cell>
          <cell r="M26" t="str">
            <v>L</v>
          </cell>
          <cell r="N26">
            <v>1.2E-2</v>
          </cell>
          <cell r="O26">
            <v>1.4017627333333319E-2</v>
          </cell>
          <cell r="P26" t="str">
            <v>+</v>
          </cell>
          <cell r="Q26">
            <v>1.2821957549319916E-2</v>
          </cell>
          <cell r="S26">
            <v>1.2999999999999999E-2</v>
          </cell>
          <cell r="V26" t="str">
            <v>é</v>
          </cell>
          <cell r="W26" t="str">
            <v>é</v>
          </cell>
          <cell r="Y26" t="str">
            <v>M</v>
          </cell>
          <cell r="Z26" t="str">
            <v>O</v>
          </cell>
        </row>
        <row r="27">
          <cell r="A27" t="str">
            <v>Damages per 1,000 Locate Requests</v>
          </cell>
          <cell r="B27" t="str">
            <v>L</v>
          </cell>
          <cell r="C27">
            <v>1.83</v>
          </cell>
          <cell r="D27">
            <v>1.97</v>
          </cell>
          <cell r="E27" t="str">
            <v>é</v>
          </cell>
          <cell r="F27">
            <v>1.52</v>
          </cell>
          <cell r="H27">
            <v>2.2799999999999998</v>
          </cell>
          <cell r="I27">
            <v>0.71</v>
          </cell>
          <cell r="L27" t="str">
            <v>Damages per 1,000 Locate Requests</v>
          </cell>
          <cell r="M27" t="str">
            <v>L</v>
          </cell>
          <cell r="N27">
            <v>1.7</v>
          </cell>
          <cell r="O27">
            <v>1.97</v>
          </cell>
          <cell r="P27" t="str">
            <v>+</v>
          </cell>
          <cell r="Q27">
            <v>1.94</v>
          </cell>
          <cell r="S27">
            <v>2.61</v>
          </cell>
          <cell r="T27">
            <v>1.24</v>
          </cell>
          <cell r="V27" t="str">
            <v>é</v>
          </cell>
          <cell r="W27" t="str">
            <v>é</v>
          </cell>
          <cell r="Y27" t="str">
            <v>M</v>
          </cell>
          <cell r="Z27" t="str">
            <v>O</v>
          </cell>
        </row>
        <row r="28">
          <cell r="A28" t="str">
            <v>Leak Response Rate</v>
          </cell>
          <cell r="B28" t="str">
            <v>H</v>
          </cell>
          <cell r="C28">
            <v>0.999</v>
          </cell>
          <cell r="D28">
            <v>0.99900000000000011</v>
          </cell>
          <cell r="E28" t="str">
            <v>é</v>
          </cell>
          <cell r="F28">
            <v>0.999</v>
          </cell>
          <cell r="H28">
            <v>0.999</v>
          </cell>
          <cell r="L28" t="str">
            <v>Leak Response Rate</v>
          </cell>
          <cell r="M28" t="str">
            <v>H</v>
          </cell>
          <cell r="N28">
            <v>0.99909999999999999</v>
          </cell>
          <cell r="O28">
            <v>0.99900000000000011</v>
          </cell>
          <cell r="P28" t="str">
            <v>-</v>
          </cell>
          <cell r="Q28">
            <v>0.998</v>
          </cell>
          <cell r="S28">
            <v>0.998</v>
          </cell>
          <cell r="V28" t="str">
            <v>é</v>
          </cell>
          <cell r="W28" t="str">
            <v>é</v>
          </cell>
          <cell r="Y28" t="str">
            <v>M</v>
          </cell>
          <cell r="Z28" t="str">
            <v>O</v>
          </cell>
        </row>
        <row r="29">
          <cell r="A29" t="str">
            <v>Fix It Right</v>
          </cell>
          <cell r="B29" t="str">
            <v>H</v>
          </cell>
          <cell r="C29">
            <v>0.86467000000000005</v>
          </cell>
          <cell r="D29" t="str">
            <v>N/A</v>
          </cell>
          <cell r="F29">
            <v>0</v>
          </cell>
          <cell r="H29">
            <v>0.83599999999999997</v>
          </cell>
          <cell r="L29" t="str">
            <v>Fix It Right</v>
          </cell>
          <cell r="M29" t="str">
            <v>H</v>
          </cell>
          <cell r="N29">
            <v>0.83869000000000005</v>
          </cell>
          <cell r="O29" t="str">
            <v>N/A</v>
          </cell>
          <cell r="P29" t="str">
            <v>N/A</v>
          </cell>
          <cell r="Q29">
            <v>0</v>
          </cell>
          <cell r="S29">
            <v>0.84899999999999998</v>
          </cell>
          <cell r="V29" t="str">
            <v/>
          </cell>
          <cell r="W29" t="str">
            <v>ê</v>
          </cell>
          <cell r="Y29" t="str">
            <v>M</v>
          </cell>
          <cell r="Z29" t="str">
            <v>O</v>
          </cell>
        </row>
        <row r="30">
          <cell r="A30" t="str">
            <v>Percent of Actual Meters Read</v>
          </cell>
          <cell r="B30" t="str">
            <v>H</v>
          </cell>
          <cell r="C30">
            <v>0.90100000000000002</v>
          </cell>
          <cell r="D30">
            <v>0.90100000000000002</v>
          </cell>
          <cell r="E30" t="str">
            <v>ê</v>
          </cell>
          <cell r="F30">
            <v>0.88400000000000001</v>
          </cell>
          <cell r="G30">
            <v>0.88400000000000001</v>
          </cell>
          <cell r="L30" t="str">
            <v>Percent of Actual Meters Read</v>
          </cell>
          <cell r="M30" t="str">
            <v>H</v>
          </cell>
          <cell r="N30">
            <v>0.90300000000000002</v>
          </cell>
          <cell r="O30">
            <v>0.90100000000000002</v>
          </cell>
          <cell r="P30" t="str">
            <v>-</v>
          </cell>
          <cell r="Q30">
            <v>0.89500000000000002</v>
          </cell>
          <cell r="R30">
            <v>0.89500000000000002</v>
          </cell>
          <cell r="V30" t="str">
            <v>ê</v>
          </cell>
          <cell r="W30" t="str">
            <v>ê</v>
          </cell>
          <cell r="Y30" t="str">
            <v>M</v>
          </cell>
          <cell r="Z30" t="str">
            <v>O</v>
          </cell>
        </row>
        <row r="31">
          <cell r="A31" t="str">
            <v>Gen'l Inquiry Service Level (30 sec.)</v>
          </cell>
          <cell r="B31" t="str">
            <v>H</v>
          </cell>
          <cell r="C31">
            <v>0.76</v>
          </cell>
          <cell r="D31">
            <v>0.51</v>
          </cell>
          <cell r="E31" t="str">
            <v>é</v>
          </cell>
          <cell r="F31">
            <v>0.61399999999999999</v>
          </cell>
          <cell r="G31">
            <v>0.61399999999999999</v>
          </cell>
          <cell r="L31" t="str">
            <v>Gen'l Inquiry Service Level (30 sec.)</v>
          </cell>
          <cell r="M31" t="str">
            <v>H</v>
          </cell>
          <cell r="N31">
            <v>0.70199999999999996</v>
          </cell>
          <cell r="O31">
            <v>0.51</v>
          </cell>
          <cell r="P31" t="str">
            <v>+</v>
          </cell>
          <cell r="Q31">
            <v>0.69499999999999995</v>
          </cell>
          <cell r="R31">
            <v>0.69499999999999995</v>
          </cell>
          <cell r="V31" t="str">
            <v>é</v>
          </cell>
          <cell r="W31" t="str">
            <v>ê</v>
          </cell>
          <cell r="Y31" t="str">
            <v>M</v>
          </cell>
          <cell r="Z31" t="str">
            <v>O</v>
          </cell>
        </row>
        <row r="32">
          <cell r="A32" t="str">
            <v>First Contact Resolution</v>
          </cell>
          <cell r="B32" t="str">
            <v>H</v>
          </cell>
          <cell r="C32">
            <v>0.871</v>
          </cell>
          <cell r="D32" t="str">
            <v>N/A</v>
          </cell>
          <cell r="F32">
            <v>0</v>
          </cell>
          <cell r="G32">
            <v>0</v>
          </cell>
          <cell r="L32" t="str">
            <v>First Contact Resolution</v>
          </cell>
          <cell r="M32" t="str">
            <v>H</v>
          </cell>
          <cell r="N32">
            <v>0.86</v>
          </cell>
          <cell r="O32" t="str">
            <v>N/A</v>
          </cell>
          <cell r="P32" t="str">
            <v>N/A</v>
          </cell>
          <cell r="Q32">
            <v>0</v>
          </cell>
          <cell r="R32">
            <v>0</v>
          </cell>
          <cell r="V32" t="str">
            <v/>
          </cell>
          <cell r="W32" t="str">
            <v>ê</v>
          </cell>
          <cell r="Y32" t="str">
            <v>M</v>
          </cell>
          <cell r="Z32" t="str">
            <v>O</v>
          </cell>
        </row>
        <row r="33">
          <cell r="A33" t="str">
            <v>BPU Inquiry Rate-Collection</v>
          </cell>
          <cell r="B33" t="str">
            <v>L</v>
          </cell>
          <cell r="C33">
            <v>1.27</v>
          </cell>
          <cell r="D33">
            <v>1.25</v>
          </cell>
          <cell r="E33" t="str">
            <v>ê</v>
          </cell>
          <cell r="F33">
            <v>1.84</v>
          </cell>
          <cell r="G33">
            <v>1.84</v>
          </cell>
          <cell r="L33" t="str">
            <v>BPU Inquiry Rate-Collection</v>
          </cell>
          <cell r="M33" t="str">
            <v>L</v>
          </cell>
          <cell r="N33">
            <v>1.43</v>
          </cell>
          <cell r="O33">
            <v>1.25</v>
          </cell>
          <cell r="P33" t="str">
            <v>+</v>
          </cell>
          <cell r="Q33">
            <v>0.99</v>
          </cell>
          <cell r="R33">
            <v>0.99</v>
          </cell>
          <cell r="V33" t="str">
            <v>ê</v>
          </cell>
          <cell r="W33" t="str">
            <v>ê</v>
          </cell>
          <cell r="Y33" t="str">
            <v>M</v>
          </cell>
          <cell r="Z33" t="str">
            <v>C</v>
          </cell>
        </row>
        <row r="34">
          <cell r="A34" t="str">
            <v>BPU Inquiries - Non-Collection</v>
          </cell>
          <cell r="B34" t="str">
            <v>L</v>
          </cell>
          <cell r="C34">
            <v>1305</v>
          </cell>
          <cell r="D34">
            <v>1500</v>
          </cell>
          <cell r="E34" t="str">
            <v>ê</v>
          </cell>
          <cell r="F34">
            <v>2662</v>
          </cell>
          <cell r="G34">
            <v>2193</v>
          </cell>
          <cell r="H34">
            <v>172</v>
          </cell>
          <cell r="I34">
            <v>145</v>
          </cell>
          <cell r="J34">
            <v>152</v>
          </cell>
          <cell r="L34" t="str">
            <v>BPU Inquiries - Non-Collection</v>
          </cell>
          <cell r="M34" t="str">
            <v>L</v>
          </cell>
          <cell r="N34">
            <v>89</v>
          </cell>
          <cell r="O34">
            <v>121</v>
          </cell>
          <cell r="P34" t="str">
            <v>-</v>
          </cell>
          <cell r="Q34">
            <v>258</v>
          </cell>
          <cell r="R34">
            <v>233</v>
          </cell>
          <cell r="S34">
            <v>3</v>
          </cell>
          <cell r="T34">
            <v>18</v>
          </cell>
          <cell r="U34">
            <v>4</v>
          </cell>
          <cell r="V34" t="str">
            <v>ê</v>
          </cell>
          <cell r="W34" t="str">
            <v>ê</v>
          </cell>
          <cell r="Y34" t="str">
            <v>M</v>
          </cell>
          <cell r="Z34" t="str">
            <v>O</v>
          </cell>
        </row>
        <row r="35">
          <cell r="A35" t="str">
            <v>Perception Survey (Residential)</v>
          </cell>
          <cell r="B35" t="str">
            <v>H</v>
          </cell>
          <cell r="C35">
            <v>75</v>
          </cell>
          <cell r="D35">
            <v>76</v>
          </cell>
          <cell r="E35" t="str">
            <v>ê</v>
          </cell>
          <cell r="F35">
            <v>74</v>
          </cell>
          <cell r="L35" t="str">
            <v>Perception Survey (Residential)</v>
          </cell>
          <cell r="M35" t="str">
            <v>H</v>
          </cell>
          <cell r="N35">
            <v>76</v>
          </cell>
          <cell r="O35">
            <v>76</v>
          </cell>
          <cell r="P35" t="str">
            <v>-</v>
          </cell>
          <cell r="Q35">
            <v>73</v>
          </cell>
          <cell r="V35" t="str">
            <v>ê</v>
          </cell>
          <cell r="W35" t="str">
            <v>ê</v>
          </cell>
          <cell r="Y35" t="str">
            <v>M</v>
          </cell>
          <cell r="Z35" t="str">
            <v>O</v>
          </cell>
        </row>
        <row r="36">
          <cell r="A36" t="str">
            <v>Perception Survey (Small Business)</v>
          </cell>
          <cell r="B36" t="str">
            <v>H</v>
          </cell>
          <cell r="C36">
            <v>76</v>
          </cell>
          <cell r="D36">
            <v>77</v>
          </cell>
          <cell r="E36" t="str">
            <v>ê</v>
          </cell>
          <cell r="F36">
            <v>75</v>
          </cell>
          <cell r="L36" t="str">
            <v>Perception Survey (Small Business)</v>
          </cell>
          <cell r="M36" t="str">
            <v>H</v>
          </cell>
          <cell r="N36">
            <v>74</v>
          </cell>
          <cell r="O36">
            <v>77</v>
          </cell>
          <cell r="P36" t="str">
            <v>-</v>
          </cell>
          <cell r="Q36">
            <v>74</v>
          </cell>
          <cell r="V36" t="str">
            <v>ê</v>
          </cell>
          <cell r="W36" t="str">
            <v>ê</v>
          </cell>
          <cell r="Y36" t="str">
            <v>M</v>
          </cell>
          <cell r="Z36" t="str">
            <v>O</v>
          </cell>
        </row>
        <row r="37">
          <cell r="A37" t="str">
            <v>Perception Survey (Large Business)</v>
          </cell>
          <cell r="B37" t="str">
            <v>H</v>
          </cell>
          <cell r="C37">
            <v>8.9</v>
          </cell>
          <cell r="D37">
            <v>9</v>
          </cell>
          <cell r="E37" t="str">
            <v>ê</v>
          </cell>
          <cell r="F37">
            <v>8.6999999999999993</v>
          </cell>
          <cell r="G37">
            <v>75</v>
          </cell>
          <cell r="H37">
            <v>0</v>
          </cell>
          <cell r="I37">
            <v>0</v>
          </cell>
          <cell r="L37" t="str">
            <v>Perception Survey (Large Business)</v>
          </cell>
          <cell r="M37" t="str">
            <v>H</v>
          </cell>
          <cell r="N37">
            <v>8.9</v>
          </cell>
          <cell r="O37">
            <v>9</v>
          </cell>
          <cell r="P37" t="str">
            <v>-</v>
          </cell>
          <cell r="Q37">
            <v>8.6999999999999993</v>
          </cell>
          <cell r="R37">
            <v>74</v>
          </cell>
          <cell r="S37">
            <v>0</v>
          </cell>
          <cell r="T37">
            <v>0</v>
          </cell>
          <cell r="V37" t="str">
            <v>ê</v>
          </cell>
          <cell r="W37" t="str">
            <v>ê</v>
          </cell>
          <cell r="Y37" t="str">
            <v>Q</v>
          </cell>
          <cell r="Z37" t="str">
            <v>O</v>
          </cell>
        </row>
        <row r="38">
          <cell r="A38" t="str">
            <v>Moment of Truth Survey</v>
          </cell>
          <cell r="B38" t="str">
            <v>H</v>
          </cell>
          <cell r="C38">
            <v>8.5</v>
          </cell>
          <cell r="D38">
            <v>8.6</v>
          </cell>
          <cell r="E38" t="str">
            <v>ê</v>
          </cell>
          <cell r="F38">
            <v>8.4</v>
          </cell>
          <cell r="G38">
            <v>8.1</v>
          </cell>
          <cell r="H38">
            <v>9.1</v>
          </cell>
          <cell r="I38">
            <v>8.76</v>
          </cell>
          <cell r="L38" t="str">
            <v>New Business Construction Survey</v>
          </cell>
          <cell r="M38" t="str">
            <v>H</v>
          </cell>
          <cell r="N38">
            <v>8.5</v>
          </cell>
          <cell r="O38">
            <v>8.6</v>
          </cell>
          <cell r="P38" t="str">
            <v>-</v>
          </cell>
          <cell r="Q38">
            <v>8.4</v>
          </cell>
          <cell r="R38" t="str">
            <v>Quarterly</v>
          </cell>
          <cell r="S38">
            <v>9.1999999999999993</v>
          </cell>
          <cell r="T38">
            <v>8.65</v>
          </cell>
          <cell r="V38" t="str">
            <v>ê</v>
          </cell>
          <cell r="W38" t="str">
            <v>ê</v>
          </cell>
          <cell r="Y38" t="str">
            <v>Q</v>
          </cell>
          <cell r="Z38" t="str">
            <v>O</v>
          </cell>
        </row>
        <row r="39">
          <cell r="Y39" t="str">
            <v>M</v>
          </cell>
        </row>
        <row r="40">
          <cell r="A40" t="str">
            <v>ECONOMIC</v>
          </cell>
          <cell r="B40" t="str">
            <v>PSE&amp;G</v>
          </cell>
          <cell r="L40" t="str">
            <v>ECONOMIC</v>
          </cell>
          <cell r="M40" t="str">
            <v>PSE&amp;G</v>
          </cell>
          <cell r="Y40" t="str">
            <v>M</v>
          </cell>
        </row>
        <row r="41">
          <cell r="B41" t="str">
            <v>L/H</v>
          </cell>
          <cell r="C41" t="str">
            <v>Nov 09 YTD</v>
          </cell>
          <cell r="D41" t="str">
            <v>2009 Target</v>
          </cell>
          <cell r="E41" t="str">
            <v>YE Forecast</v>
          </cell>
          <cell r="F41" t="str">
            <v>PSE&amp;G</v>
          </cell>
          <cell r="G41" t="str">
            <v>Cust Ops</v>
          </cell>
          <cell r="H41" t="str">
            <v>Gas</v>
          </cell>
          <cell r="I41" t="str">
            <v>Electric</v>
          </cell>
          <cell r="J41" t="str">
            <v>Other</v>
          </cell>
          <cell r="M41" t="str">
            <v>L/H</v>
          </cell>
          <cell r="N41" t="str">
            <v>Nov 09</v>
          </cell>
          <cell r="O41" t="str">
            <v>2009 Target</v>
          </cell>
          <cell r="P41" t="str">
            <v>Monthly / Quarterly Status</v>
          </cell>
          <cell r="Q41" t="str">
            <v>PSE&amp;G</v>
          </cell>
          <cell r="R41" t="str">
            <v>Cust Ops</v>
          </cell>
          <cell r="S41" t="str">
            <v>Gas</v>
          </cell>
          <cell r="T41" t="str">
            <v>Electric</v>
          </cell>
          <cell r="U41" t="str">
            <v>Other</v>
          </cell>
          <cell r="Y41" t="str">
            <v>M</v>
          </cell>
        </row>
        <row r="42">
          <cell r="A42" t="str">
            <v>Total CapEx ($M)</v>
          </cell>
          <cell r="B42" t="str">
            <v>L</v>
          </cell>
          <cell r="C42">
            <v>726.39999999999986</v>
          </cell>
          <cell r="D42">
            <v>775.6</v>
          </cell>
          <cell r="E42" t="str">
            <v>ê</v>
          </cell>
          <cell r="F42">
            <v>813.31045500000005</v>
          </cell>
          <cell r="G42">
            <v>37.229999999999997</v>
          </cell>
          <cell r="H42">
            <v>210.72</v>
          </cell>
          <cell r="I42">
            <v>565.36101299999996</v>
          </cell>
          <cell r="J42">
            <v>0</v>
          </cell>
          <cell r="L42" t="str">
            <v>Total CapEx ($M)</v>
          </cell>
          <cell r="M42" t="str">
            <v>L</v>
          </cell>
          <cell r="N42">
            <v>63.3</v>
          </cell>
          <cell r="O42">
            <v>61.8</v>
          </cell>
          <cell r="P42" t="str">
            <v>-</v>
          </cell>
          <cell r="Q42">
            <v>97.597088000000014</v>
          </cell>
          <cell r="R42">
            <v>0.30300000000000005</v>
          </cell>
          <cell r="S42">
            <v>26.545999999999999</v>
          </cell>
          <cell r="T42">
            <v>70.747945999999999</v>
          </cell>
          <cell r="U42">
            <v>0</v>
          </cell>
          <cell r="V42" t="str">
            <v>ê</v>
          </cell>
          <cell r="W42" t="str">
            <v>ê</v>
          </cell>
          <cell r="Y42" t="str">
            <v>M</v>
          </cell>
          <cell r="Z42" t="str">
            <v>O</v>
          </cell>
        </row>
        <row r="43">
          <cell r="A43" t="str">
            <v>Accountability O&amp;M ($M)</v>
          </cell>
          <cell r="B43" t="str">
            <v>L</v>
          </cell>
          <cell r="C43">
            <v>644.5</v>
          </cell>
          <cell r="D43">
            <v>784.5</v>
          </cell>
          <cell r="E43" t="str">
            <v>é</v>
          </cell>
          <cell r="F43">
            <v>693.55122788999984</v>
          </cell>
          <cell r="G43">
            <v>162.80000000000001</v>
          </cell>
          <cell r="H43">
            <v>214.887</v>
          </cell>
          <cell r="I43">
            <v>287.13512888584472</v>
          </cell>
          <cell r="J43">
            <v>28.772066580000004</v>
          </cell>
          <cell r="L43" t="str">
            <v>Accountability O&amp;M ($M)</v>
          </cell>
          <cell r="M43" t="str">
            <v>L</v>
          </cell>
          <cell r="N43">
            <v>52.1</v>
          </cell>
          <cell r="O43">
            <v>65.400000000000006</v>
          </cell>
          <cell r="P43" t="str">
            <v>+</v>
          </cell>
          <cell r="Q43">
            <v>57.086735029999993</v>
          </cell>
          <cell r="R43">
            <v>15.112959</v>
          </cell>
          <cell r="S43">
            <v>16.765999999999998</v>
          </cell>
          <cell r="T43">
            <v>22.648526738759756</v>
          </cell>
          <cell r="U43">
            <v>2.5595132299999994</v>
          </cell>
          <cell r="V43" t="str">
            <v>ê</v>
          </cell>
          <cell r="W43" t="str">
            <v>ê</v>
          </cell>
          <cell r="Y43" t="str">
            <v>M</v>
          </cell>
          <cell r="Z43" t="str">
            <v>O</v>
          </cell>
        </row>
        <row r="44">
          <cell r="A44" t="str">
            <v>Controllable O&amp;M ($M)</v>
          </cell>
          <cell r="B44" t="str">
            <v>L</v>
          </cell>
          <cell r="C44">
            <v>831.30000000000007</v>
          </cell>
          <cell r="D44">
            <v>991.4</v>
          </cell>
          <cell r="E44" t="str">
            <v>é</v>
          </cell>
          <cell r="F44">
            <v>869.61329728999988</v>
          </cell>
          <cell r="L44" t="str">
            <v>Controllable O&amp;M ($M)</v>
          </cell>
          <cell r="M44" t="str">
            <v>L</v>
          </cell>
          <cell r="N44">
            <v>67.2</v>
          </cell>
          <cell r="O44">
            <v>83.100000000000009</v>
          </cell>
          <cell r="P44" t="str">
            <v>+</v>
          </cell>
          <cell r="Q44">
            <v>73.359008329999995</v>
          </cell>
          <cell r="V44" t="str">
            <v>ê</v>
          </cell>
          <cell r="W44" t="str">
            <v>ê</v>
          </cell>
          <cell r="Y44" t="str">
            <v>M</v>
          </cell>
          <cell r="Z44" t="str">
            <v>N</v>
          </cell>
        </row>
        <row r="45">
          <cell r="A45" t="str">
            <v>Net Write-Off ($) /$100 billed</v>
          </cell>
          <cell r="B45" t="str">
            <v>L</v>
          </cell>
          <cell r="C45">
            <v>0.86</v>
          </cell>
          <cell r="D45">
            <v>0.82</v>
          </cell>
          <cell r="E45" t="str">
            <v>ê</v>
          </cell>
          <cell r="F45">
            <v>1.1357327178496943</v>
          </cell>
          <cell r="G45">
            <v>1.1399999999999999</v>
          </cell>
          <cell r="L45" t="str">
            <v>Net Write-Off ($) /$100 billed</v>
          </cell>
          <cell r="M45" t="str">
            <v>L</v>
          </cell>
          <cell r="N45">
            <v>1.22</v>
          </cell>
          <cell r="O45">
            <v>0.82</v>
          </cell>
          <cell r="P45" t="str">
            <v>-</v>
          </cell>
          <cell r="Q45">
            <v>2.7234959560938128</v>
          </cell>
          <cell r="R45">
            <v>2.72</v>
          </cell>
          <cell r="V45" t="str">
            <v>ê</v>
          </cell>
          <cell r="W45" t="str">
            <v>ê</v>
          </cell>
          <cell r="Y45" t="str">
            <v>M</v>
          </cell>
          <cell r="Z45" t="str">
            <v>O</v>
          </cell>
        </row>
        <row r="46">
          <cell r="A46" t="str">
            <v>Days Sales Outstanding</v>
          </cell>
          <cell r="B46" t="str">
            <v>L</v>
          </cell>
          <cell r="C46">
            <v>35.799999999999997</v>
          </cell>
          <cell r="D46">
            <v>34.5</v>
          </cell>
          <cell r="E46" t="str">
            <v>ê</v>
          </cell>
          <cell r="F46">
            <v>36.40450719356631</v>
          </cell>
          <cell r="G46">
            <v>36.4</v>
          </cell>
          <cell r="L46" t="str">
            <v>Days Sales Outstanding</v>
          </cell>
          <cell r="M46" t="str">
            <v>L</v>
          </cell>
          <cell r="N46">
            <v>34.4</v>
          </cell>
          <cell r="O46">
            <v>34.5</v>
          </cell>
          <cell r="P46" t="str">
            <v>-</v>
          </cell>
          <cell r="Q46">
            <v>39.495607245370948</v>
          </cell>
          <cell r="R46">
            <v>39.5</v>
          </cell>
          <cell r="V46" t="str">
            <v>ê</v>
          </cell>
          <cell r="W46" t="str">
            <v>ê</v>
          </cell>
          <cell r="Y46" t="str">
            <v>M</v>
          </cell>
          <cell r="Z46" t="str">
            <v>O</v>
          </cell>
        </row>
        <row r="47">
          <cell r="A47" t="str">
            <v>Current Capital Performance</v>
          </cell>
          <cell r="B47" t="str">
            <v>H</v>
          </cell>
          <cell r="D47">
            <v>1</v>
          </cell>
          <cell r="E47" t="str">
            <v>é</v>
          </cell>
          <cell r="F47">
            <v>1.01</v>
          </cell>
          <cell r="G47">
            <v>0.9</v>
          </cell>
          <cell r="I47">
            <v>1.0474094141460659</v>
          </cell>
          <cell r="V47" t="str">
            <v>é</v>
          </cell>
          <cell r="W47" t="str">
            <v/>
          </cell>
          <cell r="Y47" t="str">
            <v>M</v>
          </cell>
          <cell r="Z47" t="str">
            <v>N</v>
          </cell>
        </row>
        <row r="48">
          <cell r="A48" t="str">
            <v>ROIC</v>
          </cell>
          <cell r="B48" t="str">
            <v>H</v>
          </cell>
          <cell r="C48">
            <v>7.1212209737292975E-2</v>
          </cell>
          <cell r="D48">
            <v>6.2E-2</v>
          </cell>
          <cell r="E48" t="str">
            <v>é</v>
          </cell>
          <cell r="F48">
            <v>5.8474977635110247E-2</v>
          </cell>
          <cell r="V48" t="str">
            <v>ê</v>
          </cell>
          <cell r="W48" t="str">
            <v>ê</v>
          </cell>
          <cell r="Y48" t="str">
            <v>M</v>
          </cell>
          <cell r="Z48" t="str">
            <v>O</v>
          </cell>
        </row>
        <row r="49">
          <cell r="A49" t="str">
            <v>Funds from Operations/Debt</v>
          </cell>
          <cell r="B49" t="str">
            <v>H</v>
          </cell>
          <cell r="C49">
            <v>0.21199999999999999</v>
          </cell>
          <cell r="D49">
            <v>0.19500000000000001</v>
          </cell>
          <cell r="E49" t="str">
            <v>é</v>
          </cell>
          <cell r="F49">
            <v>0.23899999999999999</v>
          </cell>
          <cell r="V49" t="str">
            <v>é</v>
          </cell>
          <cell r="W49" t="str">
            <v>é</v>
          </cell>
          <cell r="Y49" t="str">
            <v>Q</v>
          </cell>
          <cell r="Z49" t="str">
            <v>O</v>
          </cell>
        </row>
        <row r="50">
          <cell r="A50" t="str">
            <v>(Societal) Cost ($) of PSE&amp;G Solar Loan Program</v>
          </cell>
          <cell r="B50" t="str">
            <v>L</v>
          </cell>
          <cell r="D50">
            <v>1939</v>
          </cell>
          <cell r="E50" t="str">
            <v>é</v>
          </cell>
          <cell r="F50">
            <v>1529</v>
          </cell>
          <cell r="J50">
            <v>1529</v>
          </cell>
          <cell r="V50" t="str">
            <v>ê</v>
          </cell>
          <cell r="W50" t="str">
            <v/>
          </cell>
          <cell r="Y50" t="str">
            <v>Q</v>
          </cell>
          <cell r="Z50" t="str">
            <v>N</v>
          </cell>
        </row>
        <row r="51">
          <cell r="A51" t="str">
            <v>EE-Productivity Measure (carbon abatement)</v>
          </cell>
          <cell r="B51" t="str">
            <v>L</v>
          </cell>
          <cell r="D51">
            <v>0.26</v>
          </cell>
          <cell r="E51" t="str">
            <v>ê</v>
          </cell>
          <cell r="F51">
            <v>0.26</v>
          </cell>
          <cell r="J51">
            <v>0</v>
          </cell>
          <cell r="V51" t="str">
            <v>é</v>
          </cell>
          <cell r="W51" t="str">
            <v/>
          </cell>
          <cell r="Y51" t="str">
            <v>Q</v>
          </cell>
          <cell r="Z51" t="str">
            <v>N</v>
          </cell>
        </row>
        <row r="52">
          <cell r="A52" t="str">
            <v>Capital Projects' Results</v>
          </cell>
          <cell r="B52" t="str">
            <v>H</v>
          </cell>
          <cell r="C52">
            <v>0.70299999999999996</v>
          </cell>
          <cell r="D52">
            <v>0.82899999999999996</v>
          </cell>
          <cell r="E52" t="str">
            <v>ê</v>
          </cell>
          <cell r="F52">
            <v>0.65300000000000002</v>
          </cell>
          <cell r="G52">
            <v>0.89600000000000002</v>
          </cell>
          <cell r="H52">
            <v>0.65200000000000002</v>
          </cell>
          <cell r="I52">
            <v>0.45158641670101024</v>
          </cell>
          <cell r="V52" t="str">
            <v>ê</v>
          </cell>
          <cell r="W52" t="str">
            <v>ê</v>
          </cell>
          <cell r="Y52" t="str">
            <v>Q</v>
          </cell>
          <cell r="Z52" t="str">
            <v>N</v>
          </cell>
        </row>
        <row r="53">
          <cell r="Y53" t="str">
            <v>M</v>
          </cell>
        </row>
        <row r="54">
          <cell r="A54" t="str">
            <v>GREEN ENERGY</v>
          </cell>
          <cell r="B54" t="str">
            <v>PSE&amp;G</v>
          </cell>
          <cell r="L54" t="str">
            <v>GREEN ENERGY</v>
          </cell>
          <cell r="M54" t="str">
            <v>PSE&amp;G</v>
          </cell>
          <cell r="Y54" t="str">
            <v>M</v>
          </cell>
        </row>
        <row r="55">
          <cell r="B55" t="str">
            <v>L/H</v>
          </cell>
          <cell r="C55" t="str">
            <v>Nov 09 YTD</v>
          </cell>
          <cell r="D55" t="str">
            <v>2009 Target</v>
          </cell>
          <cell r="E55" t="str">
            <v>YE Forecast</v>
          </cell>
          <cell r="F55" t="str">
            <v>PSE&amp;G</v>
          </cell>
          <cell r="G55" t="str">
            <v>Cust Ops</v>
          </cell>
          <cell r="H55" t="str">
            <v>Gas</v>
          </cell>
          <cell r="I55" t="str">
            <v>Electric</v>
          </cell>
          <cell r="J55" t="str">
            <v>Other</v>
          </cell>
          <cell r="M55" t="str">
            <v>L/H</v>
          </cell>
          <cell r="N55" t="str">
            <v>Nov 09</v>
          </cell>
          <cell r="O55" t="str">
            <v>2009 Target</v>
          </cell>
          <cell r="P55" t="str">
            <v>Monthly / Quarterly Status</v>
          </cell>
          <cell r="Q55" t="str">
            <v>PSE&amp;G</v>
          </cell>
          <cell r="R55" t="str">
            <v>Cust Ops</v>
          </cell>
          <cell r="S55" t="str">
            <v>Gas</v>
          </cell>
          <cell r="T55" t="str">
            <v>Electric</v>
          </cell>
          <cell r="U55" t="str">
            <v>Other</v>
          </cell>
          <cell r="Y55" t="str">
            <v>M</v>
          </cell>
        </row>
        <row r="56">
          <cell r="A56" t="str">
            <v>Fleet MPG</v>
          </cell>
          <cell r="B56" t="str">
            <v>H</v>
          </cell>
          <cell r="C56">
            <v>8.9209439931870556</v>
          </cell>
          <cell r="D56">
            <v>8.9</v>
          </cell>
          <cell r="E56" t="str">
            <v>é</v>
          </cell>
          <cell r="F56">
            <v>8.9570602114278799</v>
          </cell>
          <cell r="L56" t="str">
            <v>Fleet MPG</v>
          </cell>
          <cell r="M56" t="str">
            <v>H</v>
          </cell>
          <cell r="N56">
            <v>9.137474058138265</v>
          </cell>
          <cell r="O56">
            <v>8.9</v>
          </cell>
          <cell r="P56" t="str">
            <v>+</v>
          </cell>
          <cell r="Q56">
            <v>9.017001719908647</v>
          </cell>
          <cell r="V56" t="str">
            <v>é</v>
          </cell>
          <cell r="W56" t="str">
            <v>é</v>
          </cell>
          <cell r="Y56" t="str">
            <v>M</v>
          </cell>
          <cell r="Z56" t="str">
            <v>O</v>
          </cell>
        </row>
        <row r="57">
          <cell r="A57" t="str">
            <v>Renewable Energy Generated (kWh)</v>
          </cell>
          <cell r="B57" t="str">
            <v>H</v>
          </cell>
          <cell r="D57">
            <v>8479000</v>
          </cell>
          <cell r="E57" t="str">
            <v>ê</v>
          </cell>
          <cell r="F57">
            <v>4224148.3118333332</v>
          </cell>
          <cell r="J57">
            <v>4224148.3118333332</v>
          </cell>
          <cell r="L57" t="str">
            <v>Renewable Energy Generated (kWh)</v>
          </cell>
          <cell r="M57" t="str">
            <v>H</v>
          </cell>
          <cell r="O57">
            <v>8479000</v>
          </cell>
          <cell r="P57" t="str">
            <v>o</v>
          </cell>
          <cell r="Q57">
            <v>321999.897</v>
          </cell>
          <cell r="U57">
            <v>321999.897</v>
          </cell>
          <cell r="V57" t="str">
            <v>ê</v>
          </cell>
          <cell r="W57" t="str">
            <v/>
          </cell>
          <cell r="Y57" t="str">
            <v>M</v>
          </cell>
          <cell r="Z57" t="str">
            <v>N</v>
          </cell>
        </row>
        <row r="58">
          <cell r="A58" t="str">
            <v>Non-Hazardous Waste</v>
          </cell>
          <cell r="B58" t="str">
            <v>H</v>
          </cell>
          <cell r="C58">
            <v>0.96889999999999998</v>
          </cell>
          <cell r="D58">
            <v>0.96899999999999997</v>
          </cell>
          <cell r="E58" t="str">
            <v>é</v>
          </cell>
          <cell r="F58">
            <v>0.97883845015190174</v>
          </cell>
          <cell r="G58">
            <v>0.72030000000000005</v>
          </cell>
          <cell r="H58">
            <v>0.99099999999999999</v>
          </cell>
          <cell r="I58">
            <v>0.96672648230640068</v>
          </cell>
          <cell r="L58" t="str">
            <v>Non-Hazardous Waste</v>
          </cell>
          <cell r="M58" t="str">
            <v>H</v>
          </cell>
          <cell r="N58">
            <v>0.97282346900471639</v>
          </cell>
          <cell r="O58">
            <v>0.96899999999999997</v>
          </cell>
          <cell r="P58" t="str">
            <v>-</v>
          </cell>
          <cell r="Q58">
            <v>0.96208330366992356</v>
          </cell>
          <cell r="R58">
            <v>0.62539999999999996</v>
          </cell>
          <cell r="S58">
            <v>0.98699999999999999</v>
          </cell>
          <cell r="T58">
            <v>0.93782407515859079</v>
          </cell>
          <cell r="V58" t="str">
            <v>ê</v>
          </cell>
          <cell r="W58" t="str">
            <v>ê</v>
          </cell>
          <cell r="Y58" t="str">
            <v>M</v>
          </cell>
          <cell r="Z58" t="str">
            <v>N</v>
          </cell>
        </row>
        <row r="59">
          <cell r="A59" t="str">
            <v>Energy Efficiency Energy Savings (kWh equivalent)</v>
          </cell>
          <cell r="B59" t="str">
            <v>H</v>
          </cell>
          <cell r="D59">
            <v>30373151</v>
          </cell>
          <cell r="E59" t="str">
            <v>é</v>
          </cell>
          <cell r="F59">
            <v>53534833.286763452</v>
          </cell>
          <cell r="J59">
            <v>53534833.286763459</v>
          </cell>
          <cell r="L59" t="str">
            <v>Energy Efficiency Energy Savings (kWh equivalent)</v>
          </cell>
          <cell r="M59" t="str">
            <v>H</v>
          </cell>
          <cell r="P59" t="str">
            <v>N/A</v>
          </cell>
          <cell r="Q59">
            <v>23377255.282350838</v>
          </cell>
          <cell r="U59">
            <v>23377255.282350834</v>
          </cell>
          <cell r="V59" t="str">
            <v>é</v>
          </cell>
          <cell r="W59" t="str">
            <v/>
          </cell>
          <cell r="Y59" t="str">
            <v>M</v>
          </cell>
          <cell r="Z59" t="str">
            <v>N</v>
          </cell>
        </row>
        <row r="60">
          <cell r="A60" t="str">
            <v>Net Number of New Solar Meters in UEZs</v>
          </cell>
          <cell r="B60" t="str">
            <v>H</v>
          </cell>
          <cell r="D60">
            <v>6</v>
          </cell>
          <cell r="E60" t="str">
            <v>é</v>
          </cell>
          <cell r="F60">
            <v>4</v>
          </cell>
          <cell r="J60">
            <v>4</v>
          </cell>
          <cell r="L60" t="str">
            <v>Net Number of New Solar Meters in UEZs</v>
          </cell>
          <cell r="M60" t="str">
            <v>H</v>
          </cell>
          <cell r="O60">
            <v>6</v>
          </cell>
          <cell r="P60" t="str">
            <v>o</v>
          </cell>
          <cell r="Q60">
            <v>2</v>
          </cell>
          <cell r="U60">
            <v>2</v>
          </cell>
          <cell r="V60" t="str">
            <v>ê</v>
          </cell>
          <cell r="W60" t="str">
            <v/>
          </cell>
          <cell r="Y60" t="str">
            <v>Q</v>
          </cell>
          <cell r="Z60" t="str">
            <v>N</v>
          </cell>
        </row>
        <row r="61">
          <cell r="A61" t="str">
            <v>Peak Demand Reduction (MW)</v>
          </cell>
          <cell r="B61" t="str">
            <v>H</v>
          </cell>
          <cell r="D61">
            <v>61.8</v>
          </cell>
          <cell r="E61" t="str">
            <v>é</v>
          </cell>
          <cell r="F61">
            <v>61.9</v>
          </cell>
          <cell r="J61">
            <v>61.9</v>
          </cell>
          <cell r="V61" t="str">
            <v>é</v>
          </cell>
          <cell r="W61" t="str">
            <v/>
          </cell>
          <cell r="Y61" t="str">
            <v>Q</v>
          </cell>
          <cell r="Z61" t="str">
            <v>N</v>
          </cell>
        </row>
        <row r="62">
          <cell r="A62" t="str">
            <v>Hazardous Waste</v>
          </cell>
          <cell r="B62" t="str">
            <v>L</v>
          </cell>
          <cell r="C62">
            <v>1.44</v>
          </cell>
          <cell r="D62">
            <v>3.59</v>
          </cell>
          <cell r="E62" t="str">
            <v>é</v>
          </cell>
          <cell r="F62">
            <v>2.16</v>
          </cell>
          <cell r="G62" t="str">
            <v xml:space="preserve"> </v>
          </cell>
          <cell r="H62" t="str">
            <v xml:space="preserve"> </v>
          </cell>
          <cell r="I62" t="str">
            <v xml:space="preserve"> </v>
          </cell>
          <cell r="V62" t="str">
            <v>é</v>
          </cell>
          <cell r="W62" t="str">
            <v>ê</v>
          </cell>
          <cell r="Y62" t="str">
            <v>Q</v>
          </cell>
          <cell r="Z62" t="str">
            <v>N</v>
          </cell>
        </row>
        <row r="63">
          <cell r="V63">
            <v>17</v>
          </cell>
          <cell r="W63">
            <v>13</v>
          </cell>
        </row>
        <row r="64">
          <cell r="A64" t="str">
            <v>On track to meet Target   é    Meeting Target at risk   çè    Not expected to meet Target   ê</v>
          </cell>
          <cell r="J64" t="str">
            <v>iPower</v>
          </cell>
          <cell r="L64" t="str">
            <v xml:space="preserve">LEGEND:    Monthly Status:        +  = Better than Plan,        o  = On Plan,        -  = Worse than Plan,      </v>
          </cell>
          <cell r="U64" t="str">
            <v>iPower</v>
          </cell>
          <cell r="V64">
            <v>0.39534883720930231</v>
          </cell>
          <cell r="W64">
            <v>0.35135135135135137</v>
          </cell>
          <cell r="Y64">
            <v>55</v>
          </cell>
          <cell r="Z64">
            <v>46</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TC101 &amp; 106 For Operations"/>
      <sheetName val="TC104"/>
      <sheetName val="TC101&amp; 106 FERC"/>
      <sheetName val="101 &amp;106 BY MON"/>
      <sheetName val="101 UPS"/>
      <sheetName val="101 Reconciliation"/>
      <sheetName val="101 BY MON "/>
      <sheetName val="1010040 Details"/>
      <sheetName val="101 Summary back up "/>
      <sheetName val="Unitization File"/>
      <sheetName val="Retirement file"/>
      <sheetName val="current mth adj - AC Doc"/>
      <sheetName val="prior  Adj"/>
      <sheetName val="106UPS"/>
      <sheetName val="106 Reconciliation "/>
      <sheetName val="106 Summary back up"/>
      <sheetName val="106 BY MON"/>
      <sheetName val="TC105"/>
      <sheetName val="105 Entry"/>
      <sheetName val="TC-105-BY MON"/>
      <sheetName val="105-Details "/>
      <sheetName val="TC-121-BY MON"/>
      <sheetName val="TC121"/>
      <sheetName val="Project Check list (2)"/>
      <sheetName val="TC-107-BY MON "/>
      <sheetName val="Net Transfer"/>
      <sheetName val="1070040 Details"/>
      <sheetName val="Adj Details"/>
      <sheetName val="107 inservice by work order"/>
      <sheetName val="107 by Asset Class"/>
      <sheetName val="TC107 -final"/>
      <sheetName val="TC107-Project Check list 2014"/>
      <sheetName val="check if not allocation"/>
      <sheetName val="project list"/>
      <sheetName val="new projects"/>
      <sheetName val="AFUDC Indicator"/>
      <sheetName val="pc"/>
      <sheetName val="sap vs pp"/>
      <sheetName val="Sheet2"/>
      <sheetName val="Sheet4"/>
      <sheetName val="Blanket Inidcator"/>
    </sheetNames>
    <sheetDataSet>
      <sheetData sheetId="0"/>
      <sheetData sheetId="1"/>
      <sheetData sheetId="2" refreshError="1"/>
      <sheetData sheetId="3"/>
      <sheetData sheetId="4"/>
      <sheetData sheetId="5">
        <row r="9">
          <cell r="B9" t="str">
            <v>C3903001</v>
          </cell>
          <cell r="C9" t="str">
            <v>IMPROVEMENTS OTHER THAN PARK PLAZA</v>
          </cell>
          <cell r="Q9">
            <v>0</v>
          </cell>
        </row>
        <row r="10">
          <cell r="B10" t="str">
            <v>C3911001</v>
          </cell>
          <cell r="C10" t="str">
            <v>OFFICE FURNITURE</v>
          </cell>
          <cell r="Q10">
            <v>0</v>
          </cell>
        </row>
        <row r="11">
          <cell r="B11" t="str">
            <v>C3912001</v>
          </cell>
          <cell r="C11" t="str">
            <v>OFFICE EQUIPMENT</v>
          </cell>
          <cell r="Q11">
            <v>0</v>
          </cell>
        </row>
        <row r="12">
          <cell r="B12" t="str">
            <v>C3913001</v>
          </cell>
          <cell r="C12" t="str">
            <v>OFFICE COMPUTER EQUIPMENT</v>
          </cell>
          <cell r="Q12">
            <v>0</v>
          </cell>
        </row>
        <row r="13">
          <cell r="B13" t="str">
            <v>C3921101</v>
          </cell>
          <cell r="C13" t="str">
            <v>TRANSPORT EQUIPMENT</v>
          </cell>
          <cell r="Q13">
            <v>0</v>
          </cell>
        </row>
        <row r="14">
          <cell r="B14" t="str">
            <v>C3922001</v>
          </cell>
          <cell r="C14" t="str">
            <v>TRANSPORT EQUIPMENT</v>
          </cell>
          <cell r="Q14">
            <v>0</v>
          </cell>
        </row>
        <row r="15">
          <cell r="B15" t="str">
            <v>C3930001</v>
          </cell>
          <cell r="C15" t="str">
            <v>STORES EQUIPMENT</v>
          </cell>
          <cell r="Q15">
            <v>0</v>
          </cell>
        </row>
        <row r="16">
          <cell r="B16" t="str">
            <v>C3940001</v>
          </cell>
          <cell r="C16" t="str">
            <v>TOOLS, SHOP AND GAR</v>
          </cell>
          <cell r="Q16">
            <v>0</v>
          </cell>
        </row>
        <row r="17">
          <cell r="B17" t="str">
            <v>C3950001</v>
          </cell>
          <cell r="C17" t="str">
            <v>LABORATORY EQUIPMENT</v>
          </cell>
          <cell r="Q17">
            <v>0</v>
          </cell>
        </row>
        <row r="18">
          <cell r="B18" t="str">
            <v>C3970001</v>
          </cell>
          <cell r="C18" t="str">
            <v>COMMUNICATION EQUIPMENT</v>
          </cell>
          <cell r="Q18">
            <v>0</v>
          </cell>
        </row>
        <row r="19">
          <cell r="B19" t="str">
            <v>C3980001</v>
          </cell>
          <cell r="C19" t="str">
            <v>MISCELLANEOUS EQUIPMENT</v>
          </cell>
          <cell r="Q19">
            <v>0</v>
          </cell>
        </row>
        <row r="20">
          <cell r="C20" t="str">
            <v>Transmission Common</v>
          </cell>
          <cell r="Q20">
            <v>0</v>
          </cell>
        </row>
        <row r="22">
          <cell r="B22" t="str">
            <v>E3030001</v>
          </cell>
          <cell r="C22" t="str">
            <v>Intangibles</v>
          </cell>
          <cell r="K22">
            <v>213829.98</v>
          </cell>
          <cell r="L22">
            <v>-213829.98</v>
          </cell>
          <cell r="Q22">
            <v>0</v>
          </cell>
        </row>
        <row r="24">
          <cell r="B24" t="str">
            <v>E3501001</v>
          </cell>
          <cell r="C24" t="str">
            <v>LAND AND LAND RIGHTS</v>
          </cell>
          <cell r="E24">
            <v>1309556.6299999999</v>
          </cell>
          <cell r="F24">
            <v>238461.20999999996</v>
          </cell>
          <cell r="G24">
            <v>115294.01</v>
          </cell>
          <cell r="H24">
            <v>403900.00500000268</v>
          </cell>
          <cell r="I24">
            <v>964264.75999999791</v>
          </cell>
          <cell r="J24">
            <v>1695615.2800000012</v>
          </cell>
          <cell r="K24">
            <v>-7174877.9299999997</v>
          </cell>
          <cell r="L24">
            <v>1866311.7</v>
          </cell>
          <cell r="M24">
            <v>-37127902.580000006</v>
          </cell>
          <cell r="N24">
            <v>696924.69</v>
          </cell>
          <cell r="O24">
            <v>-93139492.629999995</v>
          </cell>
          <cell r="P24">
            <v>-1930518.7399999998</v>
          </cell>
          <cell r="Q24">
            <v>-132082463.595</v>
          </cell>
        </row>
        <row r="25">
          <cell r="B25" t="str">
            <v>E3502001</v>
          </cell>
          <cell r="C25" t="str">
            <v>LIMITED TERM LAND</v>
          </cell>
          <cell r="P25">
            <v>2306308.4500000002</v>
          </cell>
          <cell r="Q25">
            <v>2306308.4500000002</v>
          </cell>
        </row>
        <row r="26">
          <cell r="B26" t="str">
            <v>E3503001</v>
          </cell>
          <cell r="C26" t="str">
            <v>SIDEWALKS &amp; CURBS</v>
          </cell>
          <cell r="F26">
            <v>0</v>
          </cell>
          <cell r="G26">
            <v>0</v>
          </cell>
          <cell r="H26">
            <v>0</v>
          </cell>
          <cell r="I26">
            <v>0</v>
          </cell>
          <cell r="J26">
            <v>0</v>
          </cell>
          <cell r="K26">
            <v>0</v>
          </cell>
          <cell r="M26">
            <v>0</v>
          </cell>
          <cell r="N26">
            <v>0</v>
          </cell>
          <cell r="O26">
            <v>0</v>
          </cell>
          <cell r="P26">
            <v>0</v>
          </cell>
          <cell r="Q26">
            <v>0</v>
          </cell>
        </row>
        <row r="27">
          <cell r="B27" t="str">
            <v>E3520001</v>
          </cell>
          <cell r="C27" t="str">
            <v>STRUCTURES &amp; IMPROVEMENTS</v>
          </cell>
          <cell r="E27">
            <v>-271430.55</v>
          </cell>
          <cell r="F27">
            <v>5410588.0150000006</v>
          </cell>
          <cell r="G27">
            <v>1113508.8400000001</v>
          </cell>
          <cell r="H27">
            <v>-1193363.5300000052</v>
          </cell>
          <cell r="I27">
            <v>1820553.9300000002</v>
          </cell>
          <cell r="J27">
            <v>1598327.7399999998</v>
          </cell>
          <cell r="K27">
            <v>-27696017.789999995</v>
          </cell>
          <cell r="L27">
            <v>1330624.77</v>
          </cell>
          <cell r="M27">
            <v>-43147327.849999972</v>
          </cell>
          <cell r="N27">
            <v>339807.64999999967</v>
          </cell>
          <cell r="O27">
            <v>11165204.5</v>
          </cell>
          <cell r="P27">
            <v>-84085570.609999999</v>
          </cell>
          <cell r="Q27">
            <v>-133615094.88499996</v>
          </cell>
        </row>
        <row r="28">
          <cell r="B28" t="str">
            <v>E3531001</v>
          </cell>
          <cell r="C28" t="str">
            <v>STATION EQUIPMENT (OTHER THAN YARDS</v>
          </cell>
          <cell r="E28">
            <v>6118644.71</v>
          </cell>
          <cell r="F28">
            <v>12966734.895</v>
          </cell>
          <cell r="G28">
            <v>18986891.519999985</v>
          </cell>
          <cell r="H28">
            <v>1299110.5899999849</v>
          </cell>
          <cell r="I28">
            <v>16517203.73</v>
          </cell>
          <cell r="J28">
            <v>-3334300.8699999992</v>
          </cell>
          <cell r="K28">
            <v>38256992.75</v>
          </cell>
          <cell r="L28">
            <v>-3861077.5</v>
          </cell>
          <cell r="M28">
            <v>47898054.919999994</v>
          </cell>
          <cell r="N28">
            <v>8441083.9100000001</v>
          </cell>
          <cell r="O28">
            <v>-17502303.077405985</v>
          </cell>
          <cell r="P28">
            <v>113331958.52</v>
          </cell>
          <cell r="Q28">
            <v>239118994.09759396</v>
          </cell>
        </row>
        <row r="29">
          <cell r="B29" t="str">
            <v>E3532001</v>
          </cell>
          <cell r="C29" t="str">
            <v>STATION EQUIPMENT (YARDS CREEK)</v>
          </cell>
          <cell r="F29">
            <v>0</v>
          </cell>
          <cell r="G29">
            <v>0</v>
          </cell>
          <cell r="H29">
            <v>0</v>
          </cell>
          <cell r="I29">
            <v>0</v>
          </cell>
          <cell r="J29">
            <v>0</v>
          </cell>
          <cell r="K29">
            <v>0</v>
          </cell>
          <cell r="M29">
            <v>0</v>
          </cell>
          <cell r="N29">
            <v>0</v>
          </cell>
          <cell r="O29">
            <v>0</v>
          </cell>
          <cell r="P29">
            <v>0</v>
          </cell>
          <cell r="Q29">
            <v>0</v>
          </cell>
        </row>
        <row r="30">
          <cell r="B30" t="str">
            <v>E3538001</v>
          </cell>
          <cell r="C30" t="str">
            <v>Spare &amp; Emergency Station Equipment</v>
          </cell>
          <cell r="E30">
            <v>79883.59</v>
          </cell>
          <cell r="F30">
            <v>2355.4699999999998</v>
          </cell>
          <cell r="G30">
            <v>51193.01</v>
          </cell>
          <cell r="H30">
            <v>-291356.03999999998</v>
          </cell>
          <cell r="I30">
            <v>1553853.84</v>
          </cell>
          <cell r="J30">
            <v>1612219.74</v>
          </cell>
          <cell r="K30">
            <v>131173.04999999999</v>
          </cell>
          <cell r="L30">
            <v>54470.46</v>
          </cell>
          <cell r="M30">
            <v>51428.56</v>
          </cell>
          <cell r="N30">
            <v>10541.36</v>
          </cell>
          <cell r="O30">
            <v>3829.9799999995157</v>
          </cell>
          <cell r="P30">
            <v>360.71</v>
          </cell>
          <cell r="Q30">
            <v>3259953.7299999995</v>
          </cell>
        </row>
        <row r="31">
          <cell r="B31" t="str">
            <v>E3540001</v>
          </cell>
          <cell r="C31" t="str">
            <v>TOWERS AND FIXTURES - 138, 230 RO 34</v>
          </cell>
          <cell r="E31">
            <v>8094.13</v>
          </cell>
          <cell r="F31">
            <v>142313.57999999999</v>
          </cell>
          <cell r="G31">
            <v>-4299.41</v>
          </cell>
          <cell r="H31">
            <v>5082947.2250000089</v>
          </cell>
          <cell r="I31">
            <v>1355252.24</v>
          </cell>
          <cell r="J31">
            <v>3031471.6417633398</v>
          </cell>
          <cell r="K31">
            <v>122383.25</v>
          </cell>
          <cell r="L31">
            <v>323042.96999999997</v>
          </cell>
          <cell r="M31">
            <v>-39791681.660000019</v>
          </cell>
          <cell r="N31">
            <v>163506.48000000001</v>
          </cell>
          <cell r="O31">
            <v>301172496.47000003</v>
          </cell>
          <cell r="P31">
            <v>14422449.1</v>
          </cell>
          <cell r="Q31">
            <v>286027976.01676339</v>
          </cell>
        </row>
        <row r="32">
          <cell r="B32" t="str">
            <v>E3541001</v>
          </cell>
          <cell r="C32" t="str">
            <v>TOWERS AND FIXTURES - TOWER FOUNDATION</v>
          </cell>
          <cell r="F32">
            <v>0</v>
          </cell>
          <cell r="G32">
            <v>0</v>
          </cell>
          <cell r="H32">
            <v>0</v>
          </cell>
          <cell r="I32">
            <v>0</v>
          </cell>
          <cell r="J32">
            <v>0</v>
          </cell>
          <cell r="K32">
            <v>0</v>
          </cell>
          <cell r="M32">
            <v>0</v>
          </cell>
          <cell r="N32">
            <v>0</v>
          </cell>
          <cell r="O32">
            <v>0</v>
          </cell>
          <cell r="P32">
            <v>0</v>
          </cell>
          <cell r="Q32">
            <v>0</v>
          </cell>
        </row>
        <row r="33">
          <cell r="B33" t="str">
            <v>E3542001</v>
          </cell>
          <cell r="C33" t="str">
            <v>TOWERS AND FIXTURES - TOWERS</v>
          </cell>
          <cell r="F33">
            <v>0</v>
          </cell>
          <cell r="G33">
            <v>0</v>
          </cell>
          <cell r="H33">
            <v>0</v>
          </cell>
          <cell r="I33">
            <v>0</v>
          </cell>
          <cell r="J33">
            <v>0</v>
          </cell>
          <cell r="K33">
            <v>0</v>
          </cell>
          <cell r="M33">
            <v>0</v>
          </cell>
          <cell r="N33">
            <v>0</v>
          </cell>
          <cell r="O33">
            <v>0</v>
          </cell>
          <cell r="P33">
            <v>0</v>
          </cell>
          <cell r="Q33">
            <v>0</v>
          </cell>
        </row>
        <row r="34">
          <cell r="B34" t="str">
            <v>E3551001</v>
          </cell>
          <cell r="C34" t="str">
            <v>POLES</v>
          </cell>
          <cell r="E34">
            <v>-1712.49</v>
          </cell>
          <cell r="F34">
            <v>123782.4800000001</v>
          </cell>
          <cell r="G34">
            <v>-4778.9300000001676</v>
          </cell>
          <cell r="H34">
            <v>4122.75</v>
          </cell>
          <cell r="I34">
            <v>357.01</v>
          </cell>
          <cell r="J34">
            <v>6906.51</v>
          </cell>
          <cell r="K34">
            <v>0</v>
          </cell>
          <cell r="L34">
            <v>2312.1999999999998</v>
          </cell>
          <cell r="M34">
            <v>63.37</v>
          </cell>
          <cell r="N34">
            <v>0</v>
          </cell>
          <cell r="O34">
            <v>0</v>
          </cell>
          <cell r="P34">
            <v>-8886618.1400000006</v>
          </cell>
          <cell r="Q34">
            <v>-8755565.2400000002</v>
          </cell>
        </row>
        <row r="35">
          <cell r="B35" t="str">
            <v>E3552001</v>
          </cell>
          <cell r="C35" t="str">
            <v>POLE FIXTURES</v>
          </cell>
          <cell r="F35">
            <v>0</v>
          </cell>
          <cell r="G35">
            <v>0</v>
          </cell>
          <cell r="H35">
            <v>0</v>
          </cell>
          <cell r="I35">
            <v>0</v>
          </cell>
          <cell r="J35">
            <v>0</v>
          </cell>
          <cell r="K35">
            <v>0</v>
          </cell>
          <cell r="M35">
            <v>0</v>
          </cell>
          <cell r="N35">
            <v>0</v>
          </cell>
          <cell r="O35">
            <v>0</v>
          </cell>
          <cell r="P35">
            <v>0</v>
          </cell>
          <cell r="Q35">
            <v>0</v>
          </cell>
        </row>
        <row r="36">
          <cell r="B36" t="str">
            <v>E3553001</v>
          </cell>
          <cell r="C36" t="str">
            <v>MASS PROPERTY POLES</v>
          </cell>
          <cell r="E36">
            <v>244047.45423554105</v>
          </cell>
          <cell r="F36">
            <v>103656.58000000002</v>
          </cell>
          <cell r="G36">
            <v>38252.070000002161</v>
          </cell>
          <cell r="H36">
            <v>40956.080000000002</v>
          </cell>
          <cell r="I36">
            <v>354059.8299999999</v>
          </cell>
          <cell r="J36">
            <v>919543.95999999915</v>
          </cell>
          <cell r="K36">
            <v>12780.45</v>
          </cell>
          <cell r="L36">
            <v>2306522.5</v>
          </cell>
          <cell r="M36">
            <v>-31719220.289999999</v>
          </cell>
          <cell r="N36">
            <v>1319850.43</v>
          </cell>
          <cell r="O36">
            <v>125773.3135312032</v>
          </cell>
          <cell r="P36">
            <v>1832055.8147880121</v>
          </cell>
          <cell r="Q36">
            <v>-24421721.807445243</v>
          </cell>
        </row>
        <row r="37">
          <cell r="B37" t="str">
            <v>E3554001</v>
          </cell>
          <cell r="C37" t="str">
            <v>69KV-E3554007-Pole Fixtures-TC10</v>
          </cell>
          <cell r="E37">
            <v>48598.78</v>
          </cell>
          <cell r="F37">
            <v>13008.219999999754</v>
          </cell>
          <cell r="G37">
            <v>-23834.13000000082</v>
          </cell>
          <cell r="H37">
            <v>19453.219999999998</v>
          </cell>
          <cell r="I37">
            <v>73806.569999999992</v>
          </cell>
          <cell r="J37">
            <v>12618.26</v>
          </cell>
          <cell r="K37">
            <v>-0.47000000000000242</v>
          </cell>
          <cell r="L37">
            <v>5717.89</v>
          </cell>
          <cell r="M37">
            <v>-8098.62</v>
          </cell>
          <cell r="N37">
            <v>4948.09</v>
          </cell>
          <cell r="O37">
            <v>153504.94</v>
          </cell>
          <cell r="P37">
            <v>234965.43000000002</v>
          </cell>
          <cell r="Q37">
            <v>534688.179999999</v>
          </cell>
        </row>
        <row r="38">
          <cell r="B38" t="str">
            <v>E3560001</v>
          </cell>
          <cell r="C38" t="str">
            <v>OVERHEAD CONDUCTORS AND DEVICES</v>
          </cell>
          <cell r="E38">
            <v>1772033.3199999966</v>
          </cell>
          <cell r="F38">
            <v>-1471830.6476856153</v>
          </cell>
          <cell r="G38">
            <v>1387629.6699999997</v>
          </cell>
          <cell r="H38">
            <v>7836252.9399999976</v>
          </cell>
          <cell r="I38">
            <v>4241564.7700000107</v>
          </cell>
          <cell r="J38">
            <v>16969246.691763297</v>
          </cell>
          <cell r="K38">
            <v>-22518491.189999968</v>
          </cell>
          <cell r="L38">
            <v>13882851.91</v>
          </cell>
          <cell r="M38">
            <v>84266080.190000027</v>
          </cell>
          <cell r="N38">
            <v>7055462.9299999978</v>
          </cell>
          <cell r="O38">
            <v>-220966431.97000003</v>
          </cell>
          <cell r="P38">
            <v>13152966.700000005</v>
          </cell>
          <cell r="Q38">
            <v>-94392664.685922295</v>
          </cell>
        </row>
        <row r="39">
          <cell r="B39" t="str">
            <v>E3561001</v>
          </cell>
          <cell r="C39" t="str">
            <v>69KV-E3561007-Overhead Conductors &amp; Devices-Tc10</v>
          </cell>
          <cell r="E39">
            <v>852526.43576445989</v>
          </cell>
          <cell r="F39">
            <v>500495.87999999989</v>
          </cell>
          <cell r="G39">
            <v>789192.51999999955</v>
          </cell>
          <cell r="H39">
            <v>324376.7</v>
          </cell>
          <cell r="I39">
            <v>686143.16834342002</v>
          </cell>
          <cell r="J39">
            <v>322905.01</v>
          </cell>
          <cell r="K39">
            <v>-461110.74999999988</v>
          </cell>
          <cell r="L39">
            <v>-312464.41000000003</v>
          </cell>
          <cell r="M39">
            <v>-45926.59</v>
          </cell>
          <cell r="N39">
            <v>272988.15999999997</v>
          </cell>
          <cell r="O39">
            <v>799045.05702540209</v>
          </cell>
          <cell r="P39">
            <v>-3333530.489087434</v>
          </cell>
          <cell r="Q39">
            <v>394640.69204584742</v>
          </cell>
        </row>
        <row r="40">
          <cell r="B40" t="str">
            <v>E3570001</v>
          </cell>
          <cell r="C40" t="str">
            <v>UNDERGROUND CONDUIT</v>
          </cell>
          <cell r="F40">
            <v>0</v>
          </cell>
          <cell r="G40">
            <v>0</v>
          </cell>
          <cell r="H40">
            <v>0</v>
          </cell>
          <cell r="I40">
            <v>0</v>
          </cell>
          <cell r="J40">
            <v>0</v>
          </cell>
          <cell r="K40">
            <v>0</v>
          </cell>
          <cell r="M40">
            <v>240726.77</v>
          </cell>
          <cell r="N40">
            <v>1750.97</v>
          </cell>
          <cell r="O40">
            <v>232.73</v>
          </cell>
          <cell r="P40">
            <v>826.74</v>
          </cell>
          <cell r="Q40">
            <v>243537.21</v>
          </cell>
        </row>
        <row r="41">
          <cell r="B41" t="str">
            <v>E3571001</v>
          </cell>
          <cell r="C41" t="str">
            <v>69KV-E3571007-Underground Conduit-TC10</v>
          </cell>
          <cell r="E41">
            <v>75109.440000000002</v>
          </cell>
          <cell r="F41">
            <v>-3258.15</v>
          </cell>
          <cell r="G41">
            <v>43552.390000000596</v>
          </cell>
          <cell r="H41">
            <v>423.46</v>
          </cell>
          <cell r="I41">
            <v>3322.82</v>
          </cell>
          <cell r="J41">
            <v>22.79</v>
          </cell>
          <cell r="K41">
            <v>16840.780000000002</v>
          </cell>
          <cell r="L41">
            <v>1853.76</v>
          </cell>
          <cell r="M41">
            <v>4.7299999999999995</v>
          </cell>
          <cell r="N41">
            <v>1253.6299999999999</v>
          </cell>
          <cell r="O41">
            <v>355428.22</v>
          </cell>
          <cell r="P41">
            <v>3602.7142994174187</v>
          </cell>
          <cell r="Q41">
            <v>498156.58429941797</v>
          </cell>
        </row>
        <row r="42">
          <cell r="B42" t="str">
            <v>E3580001</v>
          </cell>
          <cell r="C42" t="str">
            <v>UNDERGROUND CONDUCTORS AND DEVICES</v>
          </cell>
          <cell r="E42">
            <v>997760.4700000002</v>
          </cell>
          <cell r="F42">
            <v>494597.79</v>
          </cell>
          <cell r="G42">
            <v>127070.44</v>
          </cell>
          <cell r="H42">
            <v>943578.77</v>
          </cell>
          <cell r="I42">
            <v>126162.26999999955</v>
          </cell>
          <cell r="J42">
            <v>67588.269999999553</v>
          </cell>
          <cell r="K42">
            <v>100323.77</v>
          </cell>
          <cell r="L42">
            <v>2724472.43</v>
          </cell>
          <cell r="M42">
            <v>33684837.280000001</v>
          </cell>
          <cell r="N42">
            <v>294293.38</v>
          </cell>
          <cell r="O42">
            <v>23896598.789999999</v>
          </cell>
          <cell r="P42">
            <v>7296845.9199999999</v>
          </cell>
          <cell r="Q42">
            <v>70754129.579999998</v>
          </cell>
        </row>
        <row r="43">
          <cell r="B43" t="str">
            <v>E3582001</v>
          </cell>
          <cell r="C43" t="str">
            <v>69KV-E3582007-Undrgnd Cond&amp;Devics(Conv)-Tc10</v>
          </cell>
          <cell r="E43">
            <v>36231.32</v>
          </cell>
          <cell r="F43">
            <v>2432027.38</v>
          </cell>
          <cell r="G43">
            <v>-92890.529999999329</v>
          </cell>
          <cell r="H43">
            <v>19081.989999999998</v>
          </cell>
          <cell r="I43">
            <v>1088516.0716565801</v>
          </cell>
          <cell r="J43">
            <v>606208.93000000005</v>
          </cell>
          <cell r="K43">
            <v>2109.5699999999997</v>
          </cell>
          <cell r="L43">
            <v>-1676465.8199999998</v>
          </cell>
          <cell r="M43">
            <v>45144.509999999995</v>
          </cell>
          <cell r="N43">
            <v>38253.69</v>
          </cell>
          <cell r="O43">
            <v>266208.56944338785</v>
          </cell>
          <cell r="P43">
            <v>-2514433.5299999835</v>
          </cell>
          <cell r="Q43">
            <v>249992.151099985</v>
          </cell>
        </row>
        <row r="44">
          <cell r="B44" t="str">
            <v>E3583001</v>
          </cell>
          <cell r="C44" t="str">
            <v>69KV-E3583007-Undrgnd Cond&amp;Dev(Buried)-TC10</v>
          </cell>
          <cell r="E44">
            <v>12.41</v>
          </cell>
          <cell r="F44">
            <v>0</v>
          </cell>
          <cell r="G44">
            <v>0</v>
          </cell>
          <cell r="H44">
            <v>1221.49</v>
          </cell>
          <cell r="I44">
            <v>5.42</v>
          </cell>
          <cell r="J44">
            <v>0</v>
          </cell>
          <cell r="K44">
            <v>0</v>
          </cell>
          <cell r="L44">
            <v>0</v>
          </cell>
          <cell r="M44">
            <v>1663.61</v>
          </cell>
          <cell r="N44">
            <v>0</v>
          </cell>
          <cell r="O44">
            <v>0</v>
          </cell>
          <cell r="P44">
            <v>0</v>
          </cell>
          <cell r="Q44">
            <v>2902.9300000000003</v>
          </cell>
        </row>
        <row r="45">
          <cell r="B45" t="str">
            <v>E3588001</v>
          </cell>
          <cell r="C45" t="str">
            <v>UNDERGROUND CONDUCTORS AND DEVICES</v>
          </cell>
          <cell r="G45">
            <v>0</v>
          </cell>
          <cell r="H45">
            <v>0</v>
          </cell>
          <cell r="I45">
            <v>0</v>
          </cell>
          <cell r="J45">
            <v>0</v>
          </cell>
          <cell r="K45">
            <v>0</v>
          </cell>
          <cell r="M45">
            <v>0</v>
          </cell>
          <cell r="N45">
            <v>0</v>
          </cell>
          <cell r="O45">
            <v>0</v>
          </cell>
          <cell r="P45">
            <v>0</v>
          </cell>
          <cell r="Q45">
            <v>0</v>
          </cell>
        </row>
        <row r="46">
          <cell r="B46" t="str">
            <v>E3590001</v>
          </cell>
          <cell r="C46" t="str">
            <v>ROADS AND TRAILS</v>
          </cell>
          <cell r="H46">
            <v>394166.99</v>
          </cell>
          <cell r="I46">
            <v>0</v>
          </cell>
          <cell r="J46">
            <v>0</v>
          </cell>
          <cell r="K46">
            <v>0</v>
          </cell>
          <cell r="L46">
            <v>0</v>
          </cell>
          <cell r="M46">
            <v>0</v>
          </cell>
          <cell r="N46">
            <v>0</v>
          </cell>
          <cell r="O46">
            <v>0</v>
          </cell>
          <cell r="P46">
            <v>0</v>
          </cell>
          <cell r="Q46">
            <v>394166.99</v>
          </cell>
        </row>
        <row r="47">
          <cell r="C47" t="str">
            <v>Transmission Plant</v>
          </cell>
          <cell r="E47">
            <v>11269355.649999997</v>
          </cell>
          <cell r="F47">
            <v>20952932.702314377</v>
          </cell>
          <cell r="G47">
            <v>22526781.469999991</v>
          </cell>
          <cell r="H47">
            <v>14884872.639999989</v>
          </cell>
          <cell r="I47">
            <v>28785066.430000011</v>
          </cell>
          <cell r="J47">
            <v>23508373.953526638</v>
          </cell>
          <cell r="K47">
            <v>-19207894.509999964</v>
          </cell>
          <cell r="L47">
            <v>16648172.859999999</v>
          </cell>
          <cell r="M47">
            <v>14347846.350000022</v>
          </cell>
          <cell r="N47">
            <v>18640665.369999997</v>
          </cell>
          <cell r="O47">
            <v>6330094.8925940115</v>
          </cell>
          <cell r="P47">
            <v>51831668.590000011</v>
          </cell>
          <cell r="Q47">
            <v>210517936.39843506</v>
          </cell>
        </row>
        <row r="49">
          <cell r="B49" t="str">
            <v>E3891001</v>
          </cell>
          <cell r="C49" t="str">
            <v>LAND AND LAND RIGHTS</v>
          </cell>
          <cell r="J49">
            <v>0</v>
          </cell>
          <cell r="L49">
            <v>0</v>
          </cell>
          <cell r="M49">
            <v>0</v>
          </cell>
          <cell r="N49">
            <v>0</v>
          </cell>
          <cell r="O49">
            <v>0</v>
          </cell>
          <cell r="Q49">
            <v>0</v>
          </cell>
        </row>
        <row r="50">
          <cell r="B50" t="str">
            <v>E3900001</v>
          </cell>
          <cell r="C50" t="str">
            <v>STRUCTURES AND IMPROVEMENTS</v>
          </cell>
          <cell r="J50">
            <v>0</v>
          </cell>
          <cell r="L50">
            <v>0</v>
          </cell>
          <cell r="M50">
            <v>0</v>
          </cell>
          <cell r="N50">
            <v>0</v>
          </cell>
          <cell r="O50">
            <v>0</v>
          </cell>
          <cell r="Q50">
            <v>0</v>
          </cell>
        </row>
        <row r="51">
          <cell r="B51" t="str">
            <v>E3901001</v>
          </cell>
          <cell r="C51" t="str">
            <v>PARK PLAZA IMPROVEMENTS</v>
          </cell>
          <cell r="J51">
            <v>0</v>
          </cell>
          <cell r="L51">
            <v>0</v>
          </cell>
          <cell r="M51">
            <v>0</v>
          </cell>
          <cell r="N51">
            <v>0</v>
          </cell>
          <cell r="O51">
            <v>0</v>
          </cell>
          <cell r="Q51">
            <v>0</v>
          </cell>
        </row>
        <row r="52">
          <cell r="B52" t="str">
            <v>E3911001</v>
          </cell>
          <cell r="C52" t="str">
            <v>FURNITURE EQUIPMENT</v>
          </cell>
          <cell r="E52">
            <v>19703.14</v>
          </cell>
          <cell r="H52">
            <v>4792.75</v>
          </cell>
          <cell r="J52">
            <v>0</v>
          </cell>
          <cell r="L52">
            <v>0</v>
          </cell>
          <cell r="M52">
            <v>0</v>
          </cell>
          <cell r="N52">
            <v>496729.36</v>
          </cell>
          <cell r="O52">
            <v>390428.15999999997</v>
          </cell>
          <cell r="P52">
            <v>128784.61</v>
          </cell>
          <cell r="Q52">
            <v>1040438.0199999999</v>
          </cell>
        </row>
        <row r="53">
          <cell r="B53" t="str">
            <v>E3912001</v>
          </cell>
          <cell r="C53" t="str">
            <v>OFFICE EQUIPMENT</v>
          </cell>
          <cell r="E53">
            <v>12429</v>
          </cell>
          <cell r="F53">
            <v>20944</v>
          </cell>
          <cell r="H53">
            <v>25601</v>
          </cell>
          <cell r="I53">
            <v>2507</v>
          </cell>
          <cell r="J53">
            <v>0</v>
          </cell>
          <cell r="L53">
            <v>253231.82</v>
          </cell>
          <cell r="M53">
            <v>0</v>
          </cell>
          <cell r="N53">
            <v>1652</v>
          </cell>
          <cell r="O53">
            <v>98456.69</v>
          </cell>
          <cell r="P53">
            <v>17931.88</v>
          </cell>
          <cell r="Q53">
            <v>432753.39</v>
          </cell>
        </row>
        <row r="54">
          <cell r="B54" t="str">
            <v>E3913101</v>
          </cell>
          <cell r="C54" t="str">
            <v>COMPUTER EQUIPMENT</v>
          </cell>
          <cell r="H54">
            <v>2068.4899999999998</v>
          </cell>
          <cell r="I54">
            <v>27168</v>
          </cell>
          <cell r="J54">
            <v>0</v>
          </cell>
          <cell r="K54">
            <v>4311</v>
          </cell>
          <cell r="L54">
            <v>991.55</v>
          </cell>
          <cell r="M54">
            <v>12988.390000000014</v>
          </cell>
          <cell r="N54">
            <v>0</v>
          </cell>
          <cell r="O54">
            <v>0</v>
          </cell>
          <cell r="P54">
            <v>49309</v>
          </cell>
          <cell r="Q54">
            <v>96836.430000000022</v>
          </cell>
        </row>
        <row r="55">
          <cell r="B55" t="str">
            <v>E3913301</v>
          </cell>
          <cell r="C55" t="str">
            <v>COMPUTER</v>
          </cell>
          <cell r="F55">
            <v>7480</v>
          </cell>
          <cell r="G55">
            <v>7483</v>
          </cell>
          <cell r="H55">
            <v>17952</v>
          </cell>
          <cell r="I55">
            <v>56.97</v>
          </cell>
          <cell r="J55">
            <v>1607</v>
          </cell>
          <cell r="K55">
            <v>0</v>
          </cell>
          <cell r="L55">
            <v>0</v>
          </cell>
          <cell r="M55">
            <v>0</v>
          </cell>
          <cell r="N55">
            <v>0</v>
          </cell>
          <cell r="O55">
            <v>0</v>
          </cell>
          <cell r="Q55">
            <v>34578.97</v>
          </cell>
        </row>
        <row r="56">
          <cell r="B56" t="str">
            <v>E3921001</v>
          </cell>
          <cell r="C56" t="str">
            <v>TRANSPORTATION EQUIPMENT 13K lb</v>
          </cell>
          <cell r="H56">
            <v>0</v>
          </cell>
          <cell r="I56">
            <v>45.56</v>
          </cell>
          <cell r="J56">
            <v>0</v>
          </cell>
          <cell r="K56">
            <v>0</v>
          </cell>
          <cell r="L56">
            <v>0</v>
          </cell>
          <cell r="M56">
            <v>0</v>
          </cell>
          <cell r="N56">
            <v>-9638</v>
          </cell>
          <cell r="O56">
            <v>628163.5</v>
          </cell>
          <cell r="P56">
            <v>340390.33</v>
          </cell>
          <cell r="Q56">
            <v>958961.39000000013</v>
          </cell>
        </row>
        <row r="57">
          <cell r="B57" t="str">
            <v>E3922001</v>
          </cell>
          <cell r="C57" t="str">
            <v>TRANSPORTATION EQUIPMENT over 13K lb</v>
          </cell>
          <cell r="F57">
            <v>5010.6000000000931</v>
          </cell>
          <cell r="H57">
            <v>0</v>
          </cell>
          <cell r="J57">
            <v>167542.73000000001</v>
          </cell>
          <cell r="K57">
            <v>1522.8999999999942</v>
          </cell>
          <cell r="L57">
            <v>0</v>
          </cell>
          <cell r="M57">
            <v>0</v>
          </cell>
          <cell r="N57">
            <v>1354.57</v>
          </cell>
          <cell r="O57">
            <v>0</v>
          </cell>
          <cell r="P57">
            <v>0</v>
          </cell>
          <cell r="Q57">
            <v>175430.8000000001</v>
          </cell>
        </row>
        <row r="58">
          <cell r="B58" t="str">
            <v>E3923001</v>
          </cell>
          <cell r="C58" t="str">
            <v>HELICOPTERS</v>
          </cell>
          <cell r="H58">
            <v>0</v>
          </cell>
          <cell r="J58">
            <v>0</v>
          </cell>
          <cell r="L58">
            <v>0</v>
          </cell>
          <cell r="M58">
            <v>0</v>
          </cell>
          <cell r="N58">
            <v>0</v>
          </cell>
          <cell r="O58">
            <v>0</v>
          </cell>
          <cell r="Q58">
            <v>0</v>
          </cell>
        </row>
        <row r="59">
          <cell r="B59" t="str">
            <v>E3930001</v>
          </cell>
          <cell r="C59" t="str">
            <v>STORES EQUIPMENT</v>
          </cell>
          <cell r="H59">
            <v>0</v>
          </cell>
          <cell r="J59">
            <v>0</v>
          </cell>
          <cell r="L59">
            <v>158521.06</v>
          </cell>
          <cell r="M59">
            <v>499.59</v>
          </cell>
          <cell r="N59">
            <v>0</v>
          </cell>
          <cell r="O59">
            <v>0</v>
          </cell>
          <cell r="Q59">
            <v>159020.65</v>
          </cell>
        </row>
        <row r="60">
          <cell r="B60" t="str">
            <v>E3940001</v>
          </cell>
          <cell r="C60" t="str">
            <v>TOOLS, SHOP, GARAGE EQUIPMENT</v>
          </cell>
          <cell r="H60">
            <v>184105.96000000002</v>
          </cell>
          <cell r="I60">
            <v>11632.01</v>
          </cell>
          <cell r="J60">
            <v>0</v>
          </cell>
          <cell r="L60">
            <v>0</v>
          </cell>
          <cell r="M60">
            <v>0</v>
          </cell>
          <cell r="N60">
            <v>366980.85000000003</v>
          </cell>
          <cell r="O60">
            <v>-319152</v>
          </cell>
          <cell r="P60">
            <v>356386.56999999995</v>
          </cell>
          <cell r="Q60">
            <v>599953.39</v>
          </cell>
        </row>
        <row r="61">
          <cell r="B61" t="str">
            <v>E3950001</v>
          </cell>
          <cell r="C61" t="str">
            <v>Laboratory Equipment</v>
          </cell>
          <cell r="H61">
            <v>0</v>
          </cell>
          <cell r="J61">
            <v>0</v>
          </cell>
          <cell r="L61">
            <v>0</v>
          </cell>
          <cell r="M61">
            <v>0</v>
          </cell>
          <cell r="N61">
            <v>0</v>
          </cell>
          <cell r="O61">
            <v>0</v>
          </cell>
          <cell r="Q61">
            <v>0</v>
          </cell>
        </row>
        <row r="62">
          <cell r="B62" t="str">
            <v>E3960001</v>
          </cell>
          <cell r="C62" t="str">
            <v>POWER OPERATED EQUIPMENT</v>
          </cell>
          <cell r="F62">
            <v>908288.03</v>
          </cell>
          <cell r="H62">
            <v>0</v>
          </cell>
          <cell r="I62">
            <v>654315.11</v>
          </cell>
          <cell r="J62">
            <v>0</v>
          </cell>
          <cell r="L62">
            <v>0</v>
          </cell>
          <cell r="M62">
            <v>0</v>
          </cell>
          <cell r="N62">
            <v>0</v>
          </cell>
          <cell r="O62">
            <v>0</v>
          </cell>
          <cell r="P62">
            <v>15974.65</v>
          </cell>
          <cell r="Q62">
            <v>1578577.79</v>
          </cell>
        </row>
        <row r="63">
          <cell r="B63" t="str">
            <v>E3970001</v>
          </cell>
          <cell r="C63" t="str">
            <v>COMMUNICATION EQUIPMENT</v>
          </cell>
          <cell r="H63">
            <v>256.53999999999996</v>
          </cell>
          <cell r="J63">
            <v>0</v>
          </cell>
          <cell r="L63">
            <v>0</v>
          </cell>
          <cell r="M63">
            <v>627.00000000000728</v>
          </cell>
          <cell r="N63">
            <v>1824</v>
          </cell>
          <cell r="O63">
            <v>238153.87</v>
          </cell>
          <cell r="P63">
            <v>62478</v>
          </cell>
          <cell r="Q63">
            <v>303339.41000000003</v>
          </cell>
        </row>
        <row r="64">
          <cell r="B64" t="str">
            <v>E3980001</v>
          </cell>
          <cell r="C64" t="str">
            <v>MISCELLANEOUS EQUIPMENT</v>
          </cell>
          <cell r="E64">
            <v>-368.95</v>
          </cell>
          <cell r="J64">
            <v>0</v>
          </cell>
          <cell r="L64">
            <v>0</v>
          </cell>
          <cell r="M64">
            <v>0</v>
          </cell>
          <cell r="N64">
            <v>0</v>
          </cell>
          <cell r="O64">
            <v>0</v>
          </cell>
          <cell r="Q64">
            <v>-368.95</v>
          </cell>
        </row>
        <row r="77">
          <cell r="B77" t="str">
            <v>C3903001</v>
          </cell>
          <cell r="C77" t="str">
            <v>IMPROVEMENTS OTHER T</v>
          </cell>
          <cell r="Q77">
            <v>0</v>
          </cell>
        </row>
        <row r="78">
          <cell r="B78" t="str">
            <v>C3911001</v>
          </cell>
          <cell r="C78" t="str">
            <v>OFFICE FURNITURE</v>
          </cell>
          <cell r="Q78">
            <v>0</v>
          </cell>
        </row>
        <row r="79">
          <cell r="B79" t="str">
            <v>C3912001</v>
          </cell>
          <cell r="C79" t="str">
            <v>OFFICE EQUIPMENT</v>
          </cell>
          <cell r="Q79">
            <v>0</v>
          </cell>
        </row>
        <row r="80">
          <cell r="B80" t="str">
            <v>C3913001</v>
          </cell>
          <cell r="C80" t="str">
            <v>OFFICE COMPUTER EQUIPMENT</v>
          </cell>
          <cell r="Q80">
            <v>0</v>
          </cell>
        </row>
        <row r="81">
          <cell r="B81" t="str">
            <v>C3921101</v>
          </cell>
          <cell r="C81" t="str">
            <v>TRANSPORT EQUIPMENT</v>
          </cell>
          <cell r="Q81">
            <v>0</v>
          </cell>
        </row>
        <row r="82">
          <cell r="B82" t="str">
            <v>C3922001</v>
          </cell>
          <cell r="C82" t="str">
            <v>TRANSPORT EQUIPMENT</v>
          </cell>
          <cell r="Q82">
            <v>0</v>
          </cell>
        </row>
        <row r="83">
          <cell r="B83" t="str">
            <v>C3930001</v>
          </cell>
          <cell r="C83" t="str">
            <v>STORES EQUIPMENT</v>
          </cell>
          <cell r="Q83">
            <v>0</v>
          </cell>
        </row>
        <row r="84">
          <cell r="B84" t="str">
            <v>C3940001</v>
          </cell>
          <cell r="C84" t="str">
            <v>TOOLS, SHOP AND GAR</v>
          </cell>
          <cell r="Q84">
            <v>0</v>
          </cell>
        </row>
        <row r="85">
          <cell r="B85" t="str">
            <v>C3950001</v>
          </cell>
          <cell r="C85" t="str">
            <v>LABORATORY EQUIPMENT</v>
          </cell>
          <cell r="Q85">
            <v>0</v>
          </cell>
        </row>
        <row r="86">
          <cell r="B86" t="str">
            <v>C3970001</v>
          </cell>
          <cell r="C86" t="str">
            <v>COMMUNICATION EQUIPMENT</v>
          </cell>
          <cell r="Q86">
            <v>0</v>
          </cell>
        </row>
        <row r="87">
          <cell r="B87" t="str">
            <v>C3980001</v>
          </cell>
          <cell r="C87" t="str">
            <v>MISCELLANEOUS EQUIPMENT</v>
          </cell>
          <cell r="Q87">
            <v>0</v>
          </cell>
        </row>
        <row r="88">
          <cell r="C88" t="str">
            <v>Transmission Common</v>
          </cell>
          <cell r="E88">
            <v>0</v>
          </cell>
          <cell r="F88">
            <v>0</v>
          </cell>
          <cell r="G88">
            <v>0</v>
          </cell>
          <cell r="H88">
            <v>0</v>
          </cell>
          <cell r="I88">
            <v>0</v>
          </cell>
          <cell r="J88">
            <v>0</v>
          </cell>
          <cell r="K88">
            <v>0</v>
          </cell>
          <cell r="L88">
            <v>0</v>
          </cell>
          <cell r="M88">
            <v>0</v>
          </cell>
          <cell r="N88">
            <v>0</v>
          </cell>
          <cell r="O88">
            <v>0</v>
          </cell>
          <cell r="P88">
            <v>0</v>
          </cell>
          <cell r="Q88">
            <v>0</v>
          </cell>
        </row>
        <row r="90">
          <cell r="B90" t="str">
            <v>E3030001</v>
          </cell>
          <cell r="C90" t="str">
            <v>INTANGIBLES</v>
          </cell>
          <cell r="Q90">
            <v>0</v>
          </cell>
        </row>
        <row r="92">
          <cell r="B92" t="str">
            <v>E3501001</v>
          </cell>
          <cell r="C92" t="str">
            <v>LAND AND LAND RIGHTS</v>
          </cell>
          <cell r="E92">
            <v>0</v>
          </cell>
          <cell r="F92">
            <v>1087920.3</v>
          </cell>
          <cell r="G92">
            <v>0</v>
          </cell>
          <cell r="H92">
            <v>37758252.784999996</v>
          </cell>
          <cell r="I92">
            <v>0</v>
          </cell>
          <cell r="J92">
            <v>0</v>
          </cell>
          <cell r="K92">
            <v>73504303.689999998</v>
          </cell>
          <cell r="L92">
            <v>0</v>
          </cell>
          <cell r="M92">
            <v>104685.84</v>
          </cell>
          <cell r="N92">
            <v>0</v>
          </cell>
          <cell r="P92">
            <v>1998870.4999999998</v>
          </cell>
          <cell r="Q92">
            <v>114454033.11499999</v>
          </cell>
        </row>
        <row r="93">
          <cell r="B93" t="str">
            <v>E3502001</v>
          </cell>
          <cell r="C93" t="str">
            <v>LIMITED TERM LAND</v>
          </cell>
        </row>
        <row r="94">
          <cell r="B94" t="str">
            <v>E3503001</v>
          </cell>
          <cell r="C94" t="str">
            <v>SIDEWALKS &amp; CURBS</v>
          </cell>
          <cell r="F94">
            <v>0</v>
          </cell>
          <cell r="H94">
            <v>0</v>
          </cell>
          <cell r="I94">
            <v>0</v>
          </cell>
          <cell r="J94">
            <v>0</v>
          </cell>
          <cell r="L94">
            <v>0</v>
          </cell>
          <cell r="M94">
            <v>0</v>
          </cell>
          <cell r="O94">
            <v>149825.30000000005</v>
          </cell>
          <cell r="Q94">
            <v>149825.30000000005</v>
          </cell>
        </row>
        <row r="95">
          <cell r="B95" t="str">
            <v>E3520001</v>
          </cell>
          <cell r="C95" t="str">
            <v>STRUCTURES &amp; IMPROVEMENTS</v>
          </cell>
          <cell r="E95">
            <v>0</v>
          </cell>
          <cell r="F95">
            <v>30183458.625</v>
          </cell>
          <cell r="G95">
            <v>7518.4999999999964</v>
          </cell>
          <cell r="H95">
            <v>56705306.260000005</v>
          </cell>
          <cell r="I95">
            <v>85592.18</v>
          </cell>
          <cell r="J95">
            <v>2307067.35</v>
          </cell>
          <cell r="K95">
            <v>0</v>
          </cell>
          <cell r="L95">
            <v>0</v>
          </cell>
          <cell r="M95">
            <v>87303571.74999997</v>
          </cell>
          <cell r="N95">
            <v>1530534.0100000002</v>
          </cell>
          <cell r="O95">
            <v>53859422.319999993</v>
          </cell>
          <cell r="P95">
            <v>270241.69</v>
          </cell>
          <cell r="Q95">
            <v>232252712.68499994</v>
          </cell>
        </row>
        <row r="96">
          <cell r="B96" t="str">
            <v>E3531001</v>
          </cell>
          <cell r="C96" t="str">
            <v>STATION EQUIPMENT (OTHER THAN YARDS</v>
          </cell>
          <cell r="E96">
            <v>29710021.689999998</v>
          </cell>
          <cell r="F96">
            <v>37895033.714999996</v>
          </cell>
          <cell r="G96">
            <v>38985998.939999998</v>
          </cell>
          <cell r="H96">
            <v>191232213.29999998</v>
          </cell>
          <cell r="I96">
            <v>24516381.739999998</v>
          </cell>
          <cell r="J96">
            <v>48420323.309999995</v>
          </cell>
          <cell r="K96">
            <v>22067748.27</v>
          </cell>
          <cell r="L96">
            <v>33683827.480000004</v>
          </cell>
          <cell r="M96">
            <v>2379564.3199999998</v>
          </cell>
          <cell r="N96">
            <v>17382110.52</v>
          </cell>
          <cell r="O96">
            <v>0</v>
          </cell>
          <cell r="P96">
            <v>61919764.269999996</v>
          </cell>
          <cell r="Q96">
            <v>508192987.55499995</v>
          </cell>
        </row>
        <row r="97">
          <cell r="B97" t="str">
            <v>E3532001</v>
          </cell>
          <cell r="C97" t="str">
            <v>STATION EQUIPMENT (YARDS CREEK)</v>
          </cell>
          <cell r="F97">
            <v>0</v>
          </cell>
          <cell r="H97">
            <v>0</v>
          </cell>
          <cell r="I97">
            <v>0</v>
          </cell>
          <cell r="J97">
            <v>0</v>
          </cell>
          <cell r="L97">
            <v>0</v>
          </cell>
          <cell r="M97">
            <v>0</v>
          </cell>
          <cell r="O97">
            <v>4476796.0500000007</v>
          </cell>
          <cell r="Q97">
            <v>4476796.0500000007</v>
          </cell>
        </row>
        <row r="98">
          <cell r="B98" t="str">
            <v>E3538001</v>
          </cell>
          <cell r="C98" t="str">
            <v>Spare &amp; Emergency Station Equipment</v>
          </cell>
          <cell r="E98">
            <v>0</v>
          </cell>
          <cell r="F98">
            <v>0</v>
          </cell>
          <cell r="G98">
            <v>0</v>
          </cell>
          <cell r="H98">
            <v>0</v>
          </cell>
          <cell r="I98">
            <v>0</v>
          </cell>
          <cell r="J98">
            <v>0</v>
          </cell>
          <cell r="K98">
            <v>0</v>
          </cell>
          <cell r="L98">
            <v>0</v>
          </cell>
          <cell r="M98">
            <v>0</v>
          </cell>
          <cell r="N98">
            <v>0</v>
          </cell>
          <cell r="O98">
            <v>0</v>
          </cell>
          <cell r="P98">
            <v>0</v>
          </cell>
          <cell r="Q98">
            <v>0</v>
          </cell>
        </row>
        <row r="99">
          <cell r="B99" t="str">
            <v>E3540001</v>
          </cell>
          <cell r="C99" t="str">
            <v>TOWERS AND FIXTURES - 138, 230 RO 34</v>
          </cell>
          <cell r="E99">
            <v>0</v>
          </cell>
          <cell r="F99">
            <v>0</v>
          </cell>
          <cell r="G99">
            <v>0</v>
          </cell>
          <cell r="H99">
            <v>89862993.754999995</v>
          </cell>
          <cell r="I99">
            <v>0</v>
          </cell>
          <cell r="J99">
            <v>3541326.8182366597</v>
          </cell>
          <cell r="K99">
            <v>0</v>
          </cell>
          <cell r="L99">
            <v>0</v>
          </cell>
          <cell r="M99">
            <v>0</v>
          </cell>
          <cell r="N99">
            <v>0</v>
          </cell>
          <cell r="O99">
            <v>0</v>
          </cell>
          <cell r="P99">
            <v>0</v>
          </cell>
          <cell r="Q99">
            <v>93404320.573236659</v>
          </cell>
        </row>
        <row r="100">
          <cell r="B100" t="str">
            <v>E3541001</v>
          </cell>
          <cell r="C100" t="str">
            <v>TOWERS AND FIXTURES - TOWER FOUNDATION</v>
          </cell>
          <cell r="F100">
            <v>0</v>
          </cell>
          <cell r="H100">
            <v>0</v>
          </cell>
          <cell r="I100">
            <v>0</v>
          </cell>
          <cell r="J100">
            <v>0</v>
          </cell>
          <cell r="L100">
            <v>0</v>
          </cell>
          <cell r="M100">
            <v>0</v>
          </cell>
          <cell r="O100">
            <v>0</v>
          </cell>
          <cell r="Q100">
            <v>0</v>
          </cell>
        </row>
        <row r="101">
          <cell r="B101" t="str">
            <v>E3542001</v>
          </cell>
          <cell r="C101" t="str">
            <v>TOWERS AND FIXTURES - TOWERS</v>
          </cell>
          <cell r="F101">
            <v>0</v>
          </cell>
          <cell r="H101">
            <v>0</v>
          </cell>
          <cell r="I101">
            <v>0</v>
          </cell>
          <cell r="J101">
            <v>0</v>
          </cell>
          <cell r="L101">
            <v>0</v>
          </cell>
          <cell r="M101">
            <v>0</v>
          </cell>
          <cell r="O101">
            <v>0</v>
          </cell>
          <cell r="Q101">
            <v>0</v>
          </cell>
        </row>
        <row r="102">
          <cell r="B102" t="str">
            <v>E3551001</v>
          </cell>
          <cell r="C102" t="str">
            <v>POLES</v>
          </cell>
          <cell r="E102">
            <v>0</v>
          </cell>
          <cell r="F102">
            <v>883771.45</v>
          </cell>
          <cell r="G102">
            <v>3569234.45</v>
          </cell>
          <cell r="H102">
            <v>208190.17</v>
          </cell>
          <cell r="I102">
            <v>0</v>
          </cell>
          <cell r="J102">
            <v>0</v>
          </cell>
          <cell r="K102">
            <v>0</v>
          </cell>
          <cell r="L102">
            <v>0</v>
          </cell>
          <cell r="M102">
            <v>0</v>
          </cell>
          <cell r="N102">
            <v>0</v>
          </cell>
          <cell r="O102">
            <v>0</v>
          </cell>
          <cell r="P102">
            <v>0</v>
          </cell>
          <cell r="Q102">
            <v>4661196.07</v>
          </cell>
        </row>
        <row r="103">
          <cell r="B103" t="str">
            <v>E3552001</v>
          </cell>
          <cell r="C103" t="str">
            <v>POLE FIXTRUES</v>
          </cell>
          <cell r="F103">
            <v>0</v>
          </cell>
          <cell r="H103">
            <v>0</v>
          </cell>
          <cell r="I103">
            <v>0</v>
          </cell>
          <cell r="J103">
            <v>0</v>
          </cell>
          <cell r="L103">
            <v>0</v>
          </cell>
          <cell r="M103">
            <v>0</v>
          </cell>
          <cell r="O103">
            <v>15389808.646468796</v>
          </cell>
          <cell r="Q103">
            <v>15389808.646468796</v>
          </cell>
        </row>
        <row r="104">
          <cell r="B104" t="str">
            <v>E3553001</v>
          </cell>
          <cell r="C104" t="str">
            <v>MASS PROPERTY POLES</v>
          </cell>
          <cell r="E104">
            <v>699115.41576445894</v>
          </cell>
          <cell r="F104">
            <v>116362.09</v>
          </cell>
          <cell r="G104">
            <v>0</v>
          </cell>
          <cell r="H104">
            <v>0</v>
          </cell>
          <cell r="I104">
            <v>1308473.22</v>
          </cell>
          <cell r="J104">
            <v>32771567.289999984</v>
          </cell>
          <cell r="K104">
            <v>0</v>
          </cell>
          <cell r="L104">
            <v>47987489.299999997</v>
          </cell>
          <cell r="M104">
            <v>0</v>
          </cell>
          <cell r="N104">
            <v>0</v>
          </cell>
          <cell r="O104">
            <v>0</v>
          </cell>
          <cell r="P104">
            <v>5807176.9052119879</v>
          </cell>
          <cell r="Q104">
            <v>88690184.220976427</v>
          </cell>
        </row>
        <row r="105">
          <cell r="B105" t="str">
            <v>E3554001</v>
          </cell>
          <cell r="C105" t="str">
            <v>69KV-E3554007-Pole Fixtures-TC10</v>
          </cell>
          <cell r="E105">
            <v>0</v>
          </cell>
          <cell r="F105">
            <v>45698.170000000246</v>
          </cell>
          <cell r="G105">
            <v>0</v>
          </cell>
          <cell r="H105">
            <v>0</v>
          </cell>
          <cell r="I105">
            <v>0</v>
          </cell>
          <cell r="J105">
            <v>0</v>
          </cell>
          <cell r="K105">
            <v>0</v>
          </cell>
          <cell r="L105">
            <v>0</v>
          </cell>
          <cell r="M105">
            <v>0</v>
          </cell>
          <cell r="N105">
            <v>0</v>
          </cell>
          <cell r="O105">
            <v>17638962.98</v>
          </cell>
          <cell r="P105">
            <v>0</v>
          </cell>
          <cell r="Q105">
            <v>17684661.150000002</v>
          </cell>
        </row>
        <row r="106">
          <cell r="B106" t="str">
            <v>E3560001</v>
          </cell>
          <cell r="C106" t="str">
            <v>OVERHEAD CONDUCTORS AND DEVICES</v>
          </cell>
          <cell r="E106">
            <v>20191403.170000002</v>
          </cell>
          <cell r="F106">
            <v>7226580.8676856151</v>
          </cell>
          <cell r="G106">
            <v>3182547.4899999998</v>
          </cell>
          <cell r="H106">
            <v>141488819.90000001</v>
          </cell>
          <cell r="I106">
            <v>91766272.349999994</v>
          </cell>
          <cell r="J106">
            <v>65208145.718236655</v>
          </cell>
          <cell r="K106">
            <v>149325317.21999997</v>
          </cell>
          <cell r="L106">
            <v>1881193.06</v>
          </cell>
          <cell r="M106">
            <v>840507.09000000078</v>
          </cell>
          <cell r="N106">
            <v>31751566.920000002</v>
          </cell>
          <cell r="O106">
            <v>10545366.362974597</v>
          </cell>
          <cell r="P106">
            <v>15539744.669999996</v>
          </cell>
          <cell r="Q106">
            <v>538947464.81889677</v>
          </cell>
        </row>
        <row r="107">
          <cell r="B107" t="str">
            <v>E3561001</v>
          </cell>
          <cell r="C107" t="str">
            <v>69KV-E3561007-Overhead Conductors &amp; Devices-Tc10</v>
          </cell>
          <cell r="E107">
            <v>1540134.8842355399</v>
          </cell>
          <cell r="F107">
            <v>1959149.13</v>
          </cell>
          <cell r="G107">
            <v>0</v>
          </cell>
          <cell r="H107">
            <v>0</v>
          </cell>
          <cell r="I107">
            <v>1917358.8516565801</v>
          </cell>
          <cell r="J107">
            <v>0</v>
          </cell>
          <cell r="K107">
            <v>0</v>
          </cell>
          <cell r="L107">
            <v>0</v>
          </cell>
          <cell r="M107">
            <v>0</v>
          </cell>
          <cell r="N107">
            <v>199386.18000000002</v>
          </cell>
          <cell r="O107">
            <v>0</v>
          </cell>
          <cell r="P107">
            <v>34861910.409087434</v>
          </cell>
          <cell r="Q107">
            <v>40477939.454979554</v>
          </cell>
        </row>
        <row r="108">
          <cell r="B108" t="str">
            <v>E3570001</v>
          </cell>
          <cell r="C108" t="str">
            <v>UNDERGROUND CONDUIT</v>
          </cell>
          <cell r="F108">
            <v>0</v>
          </cell>
          <cell r="H108">
            <v>0</v>
          </cell>
          <cell r="I108">
            <v>0</v>
          </cell>
          <cell r="J108">
            <v>0</v>
          </cell>
          <cell r="L108">
            <v>0</v>
          </cell>
          <cell r="M108">
            <v>0</v>
          </cell>
          <cell r="O108">
            <v>0</v>
          </cell>
          <cell r="Q108">
            <v>0</v>
          </cell>
        </row>
        <row r="109">
          <cell r="B109" t="str">
            <v>E3571001</v>
          </cell>
          <cell r="C109" t="str">
            <v>69KV-E3571007-Underground Conduit-TC10</v>
          </cell>
          <cell r="E109">
            <v>0</v>
          </cell>
          <cell r="F109">
            <v>0</v>
          </cell>
          <cell r="G109">
            <v>0</v>
          </cell>
          <cell r="H109">
            <v>0</v>
          </cell>
          <cell r="I109">
            <v>0</v>
          </cell>
          <cell r="J109">
            <v>0</v>
          </cell>
          <cell r="K109">
            <v>0</v>
          </cell>
          <cell r="L109">
            <v>0</v>
          </cell>
          <cell r="M109">
            <v>0</v>
          </cell>
          <cell r="N109">
            <v>0</v>
          </cell>
          <cell r="O109">
            <v>0</v>
          </cell>
          <cell r="P109">
            <v>239938.04570058259</v>
          </cell>
          <cell r="Q109">
            <v>239938.04570058259</v>
          </cell>
        </row>
        <row r="110">
          <cell r="B110" t="str">
            <v>E3580001</v>
          </cell>
          <cell r="C110" t="str">
            <v>UNDERGROUND CONDUCTORS AND DEVICES</v>
          </cell>
          <cell r="E110">
            <v>4087055.86</v>
          </cell>
          <cell r="F110">
            <v>0</v>
          </cell>
          <cell r="G110">
            <v>0</v>
          </cell>
          <cell r="H110">
            <v>0</v>
          </cell>
          <cell r="I110">
            <v>0</v>
          </cell>
          <cell r="J110">
            <v>905252.51</v>
          </cell>
          <cell r="K110">
            <v>0</v>
          </cell>
          <cell r="L110">
            <v>0</v>
          </cell>
          <cell r="M110">
            <v>0</v>
          </cell>
          <cell r="N110">
            <v>0</v>
          </cell>
          <cell r="O110">
            <v>1031864.9605566121</v>
          </cell>
          <cell r="P110">
            <v>0</v>
          </cell>
          <cell r="Q110">
            <v>6024173.3305566125</v>
          </cell>
        </row>
        <row r="111">
          <cell r="B111" t="str">
            <v>E3582001</v>
          </cell>
          <cell r="C111" t="str">
            <v>69KV-E3582007-Undrgnd Cond&amp;Devics(Conv)-Tc10</v>
          </cell>
          <cell r="E111">
            <v>0</v>
          </cell>
          <cell r="F111">
            <v>0</v>
          </cell>
          <cell r="G111">
            <v>2649551.1</v>
          </cell>
          <cell r="H111">
            <v>0</v>
          </cell>
          <cell r="I111">
            <v>9911313.0583434198</v>
          </cell>
          <cell r="J111">
            <v>0</v>
          </cell>
          <cell r="K111">
            <v>0</v>
          </cell>
          <cell r="L111">
            <v>0</v>
          </cell>
          <cell r="M111">
            <v>0</v>
          </cell>
          <cell r="N111">
            <v>0</v>
          </cell>
          <cell r="O111">
            <v>0</v>
          </cell>
          <cell r="P111">
            <v>61297662.429999985</v>
          </cell>
          <cell r="Q111">
            <v>73858526.588343412</v>
          </cell>
        </row>
        <row r="112">
          <cell r="B112" t="str">
            <v>E3583001</v>
          </cell>
          <cell r="C112" t="str">
            <v>69KV-E3583007-Undrgnd Cond&amp;Dev(Buried)-TC10</v>
          </cell>
          <cell r="E112">
            <v>0</v>
          </cell>
          <cell r="F112">
            <v>0</v>
          </cell>
          <cell r="G112">
            <v>0</v>
          </cell>
          <cell r="H112">
            <v>0</v>
          </cell>
          <cell r="I112">
            <v>0</v>
          </cell>
          <cell r="J112">
            <v>0</v>
          </cell>
          <cell r="K112">
            <v>0</v>
          </cell>
          <cell r="L112">
            <v>0</v>
          </cell>
          <cell r="M112">
            <v>0</v>
          </cell>
          <cell r="N112">
            <v>0</v>
          </cell>
          <cell r="O112">
            <v>0</v>
          </cell>
          <cell r="P112">
            <v>0</v>
          </cell>
          <cell r="Q112">
            <v>0</v>
          </cell>
        </row>
        <row r="113">
          <cell r="B113" t="str">
            <v>E3588001</v>
          </cell>
          <cell r="C113" t="str">
            <v>UNDERGROUND CONDUCTORS AND DEVICES</v>
          </cell>
          <cell r="H113">
            <v>0</v>
          </cell>
          <cell r="I113">
            <v>0</v>
          </cell>
          <cell r="J113">
            <v>0</v>
          </cell>
          <cell r="L113">
            <v>0</v>
          </cell>
          <cell r="M113">
            <v>0</v>
          </cell>
          <cell r="Q113">
            <v>0</v>
          </cell>
        </row>
        <row r="114">
          <cell r="B114" t="str">
            <v>E3590001</v>
          </cell>
          <cell r="C114" t="str">
            <v>ROADS AND TRAILS</v>
          </cell>
          <cell r="H114">
            <v>0</v>
          </cell>
          <cell r="I114">
            <v>0</v>
          </cell>
          <cell r="J114">
            <v>0</v>
          </cell>
          <cell r="L114">
            <v>0</v>
          </cell>
          <cell r="M114">
            <v>0</v>
          </cell>
          <cell r="Q114">
            <v>0</v>
          </cell>
        </row>
        <row r="115">
          <cell r="C115" t="str">
            <v>Transmission Plant</v>
          </cell>
          <cell r="E115">
            <v>56227731.019999996</v>
          </cell>
          <cell r="F115">
            <v>79397974.34768562</v>
          </cell>
          <cell r="G115">
            <v>48394850.480000004</v>
          </cell>
          <cell r="H115">
            <v>517255776.16999996</v>
          </cell>
          <cell r="I115">
            <v>129505391.40000001</v>
          </cell>
          <cell r="J115">
            <v>153153682.99647328</v>
          </cell>
          <cell r="K115">
            <v>244897369.17999995</v>
          </cell>
          <cell r="L115">
            <v>83552509.840000004</v>
          </cell>
          <cell r="M115">
            <v>90628328.99999997</v>
          </cell>
          <cell r="N115">
            <v>50863597.630000003</v>
          </cell>
          <cell r="O115">
            <v>103092046.61999999</v>
          </cell>
          <cell r="P115">
            <v>181935308.91999999</v>
          </cell>
          <cell r="Q115">
            <v>1738904567.6041589</v>
          </cell>
        </row>
        <row r="117">
          <cell r="B117" t="str">
            <v>E3891001</v>
          </cell>
          <cell r="C117" t="str">
            <v>LAND AND LAND RIGHTS</v>
          </cell>
          <cell r="Q117">
            <v>0</v>
          </cell>
        </row>
        <row r="118">
          <cell r="B118" t="str">
            <v>E3900001</v>
          </cell>
          <cell r="C118" t="str">
            <v>STRUCTURES AND IMPROVEMENTS</v>
          </cell>
          <cell r="Q118">
            <v>0</v>
          </cell>
        </row>
        <row r="119">
          <cell r="B119" t="str">
            <v>E3901001</v>
          </cell>
          <cell r="C119" t="str">
            <v>PARK PLAZA IMPROVEMENTS</v>
          </cell>
          <cell r="Q119">
            <v>0</v>
          </cell>
        </row>
        <row r="120">
          <cell r="B120" t="str">
            <v>E3911001</v>
          </cell>
          <cell r="C120" t="str">
            <v>FURNITURE EQUIPMENT</v>
          </cell>
          <cell r="Q120">
            <v>0</v>
          </cell>
        </row>
        <row r="121">
          <cell r="B121" t="str">
            <v>E3912001</v>
          </cell>
          <cell r="C121" t="str">
            <v>OFFICE EQUIPMENT</v>
          </cell>
          <cell r="Q121">
            <v>0</v>
          </cell>
        </row>
        <row r="122">
          <cell r="B122" t="str">
            <v>E3913101</v>
          </cell>
          <cell r="C122" t="str">
            <v>COMPUTER EQUIPMENT</v>
          </cell>
          <cell r="Q122">
            <v>0</v>
          </cell>
        </row>
        <row r="123">
          <cell r="B123" t="str">
            <v>E3913301</v>
          </cell>
          <cell r="C123" t="str">
            <v>COMPUTER</v>
          </cell>
          <cell r="Q123">
            <v>0</v>
          </cell>
        </row>
        <row r="124">
          <cell r="B124" t="str">
            <v>E3921001</v>
          </cell>
          <cell r="C124" t="str">
            <v>TRANSPORTATION EQUIPMENT 13K lb</v>
          </cell>
          <cell r="Q124">
            <v>0</v>
          </cell>
        </row>
        <row r="125">
          <cell r="B125" t="str">
            <v>E3922001</v>
          </cell>
          <cell r="C125" t="str">
            <v>TRANSPORTATION EQUIPMENT over 13K lb</v>
          </cell>
          <cell r="Q125">
            <v>0</v>
          </cell>
        </row>
        <row r="126">
          <cell r="B126" t="str">
            <v>E3923001</v>
          </cell>
          <cell r="C126" t="str">
            <v>HELICOPTERS</v>
          </cell>
          <cell r="Q126">
            <v>0</v>
          </cell>
        </row>
        <row r="127">
          <cell r="B127" t="str">
            <v>E3930001</v>
          </cell>
          <cell r="C127" t="str">
            <v>STORES EQUIPMENT</v>
          </cell>
          <cell r="Q127">
            <v>0</v>
          </cell>
        </row>
        <row r="128">
          <cell r="B128" t="str">
            <v>E3940001</v>
          </cell>
          <cell r="C128" t="str">
            <v>TOOLS, SHOP, GARAGE EQUIPMENT</v>
          </cell>
          <cell r="Q128">
            <v>0</v>
          </cell>
        </row>
        <row r="129">
          <cell r="B129" t="str">
            <v>E3950001</v>
          </cell>
          <cell r="C129" t="str">
            <v>LABORATORY EQUIPMENT</v>
          </cell>
          <cell r="Q129">
            <v>0</v>
          </cell>
        </row>
        <row r="130">
          <cell r="B130" t="str">
            <v>E3960001</v>
          </cell>
          <cell r="C130" t="str">
            <v>POWER OPERATED EQUIPMENT</v>
          </cell>
          <cell r="Q130">
            <v>0</v>
          </cell>
        </row>
        <row r="131">
          <cell r="B131" t="str">
            <v>E3970001</v>
          </cell>
          <cell r="C131" t="str">
            <v>COMMUNICATION EQUIPMENT</v>
          </cell>
          <cell r="Q131">
            <v>0</v>
          </cell>
        </row>
        <row r="132">
          <cell r="B132" t="str">
            <v>E3980001</v>
          </cell>
          <cell r="C132" t="str">
            <v>MISCELLANEOUS EQUIPMENT</v>
          </cell>
          <cell r="M132">
            <v>44900.039999999994</v>
          </cell>
          <cell r="Q132">
            <v>44900.039999999994</v>
          </cell>
        </row>
        <row r="145">
          <cell r="B145" t="str">
            <v>C3903001</v>
          </cell>
          <cell r="C145" t="str">
            <v>IMPROVEMENTS OTHER T</v>
          </cell>
          <cell r="Q145">
            <v>0</v>
          </cell>
        </row>
        <row r="146">
          <cell r="B146" t="str">
            <v>C3911001</v>
          </cell>
          <cell r="C146" t="str">
            <v>OFFICE FURNITURE</v>
          </cell>
          <cell r="Q146">
            <v>0</v>
          </cell>
        </row>
        <row r="147">
          <cell r="B147" t="str">
            <v>C3912001</v>
          </cell>
          <cell r="C147" t="str">
            <v>OFFICE EQUIPMENT</v>
          </cell>
          <cell r="Q147">
            <v>0</v>
          </cell>
        </row>
        <row r="148">
          <cell r="B148" t="str">
            <v>C3913001</v>
          </cell>
          <cell r="C148" t="str">
            <v>OFFICE COMPUTER EQUIPMENT</v>
          </cell>
          <cell r="Q148">
            <v>0</v>
          </cell>
        </row>
        <row r="149">
          <cell r="B149" t="str">
            <v>C3921101</v>
          </cell>
          <cell r="C149" t="str">
            <v>TRANSPORT EQUIPMENT</v>
          </cell>
          <cell r="Q149">
            <v>0</v>
          </cell>
        </row>
        <row r="150">
          <cell r="B150" t="str">
            <v>C3922001</v>
          </cell>
          <cell r="C150" t="str">
            <v>TRANSPORT EQUIPMENT</v>
          </cell>
          <cell r="Q150">
            <v>0</v>
          </cell>
        </row>
        <row r="151">
          <cell r="B151" t="str">
            <v>C3930001</v>
          </cell>
          <cell r="C151" t="str">
            <v>STORES EQUIPMENT</v>
          </cell>
          <cell r="Q151">
            <v>0</v>
          </cell>
        </row>
        <row r="152">
          <cell r="B152" t="str">
            <v>C3940001</v>
          </cell>
          <cell r="C152" t="str">
            <v>TOOLS, SHOP AND GAR</v>
          </cell>
          <cell r="Q152">
            <v>0</v>
          </cell>
        </row>
        <row r="153">
          <cell r="B153" t="str">
            <v>C3950001</v>
          </cell>
          <cell r="C153" t="str">
            <v>LABORATORY EQUIPMENT</v>
          </cell>
          <cell r="Q153">
            <v>0</v>
          </cell>
        </row>
        <row r="154">
          <cell r="B154" t="str">
            <v>C3970001</v>
          </cell>
          <cell r="C154" t="str">
            <v>COMMUNICATION EQUIPMENT</v>
          </cell>
          <cell r="Q154">
            <v>0</v>
          </cell>
        </row>
        <row r="155">
          <cell r="B155" t="str">
            <v>C3980001</v>
          </cell>
          <cell r="C155" t="str">
            <v>MISCELLANEOUS EQUIPMENT</v>
          </cell>
          <cell r="Q155">
            <v>0</v>
          </cell>
        </row>
        <row r="156">
          <cell r="C156" t="str">
            <v>Transmission Common Plant</v>
          </cell>
          <cell r="E156">
            <v>0</v>
          </cell>
          <cell r="F156">
            <v>0</v>
          </cell>
          <cell r="G156">
            <v>0</v>
          </cell>
          <cell r="H156">
            <v>0</v>
          </cell>
          <cell r="I156">
            <v>0</v>
          </cell>
          <cell r="J156">
            <v>0</v>
          </cell>
          <cell r="K156">
            <v>0</v>
          </cell>
          <cell r="L156">
            <v>0</v>
          </cell>
          <cell r="M156">
            <v>0</v>
          </cell>
          <cell r="N156">
            <v>0</v>
          </cell>
          <cell r="O156">
            <v>0</v>
          </cell>
          <cell r="P156">
            <v>0</v>
          </cell>
          <cell r="Q156">
            <v>0</v>
          </cell>
        </row>
        <row r="158">
          <cell r="B158" t="str">
            <v>E3030001</v>
          </cell>
          <cell r="C158" t="str">
            <v>Intangibles</v>
          </cell>
          <cell r="Q158">
            <v>0</v>
          </cell>
        </row>
        <row r="160">
          <cell r="B160" t="str">
            <v>E3501001</v>
          </cell>
          <cell r="C160" t="str">
            <v>LAND AND LAND RIGHTS</v>
          </cell>
          <cell r="G160">
            <v>0</v>
          </cell>
          <cell r="K160">
            <v>-23803367.379999999</v>
          </cell>
          <cell r="M160">
            <v>219890.88000001013</v>
          </cell>
          <cell r="N160">
            <v>-7195.83</v>
          </cell>
          <cell r="O160">
            <v>23803367.379999999</v>
          </cell>
          <cell r="P160">
            <v>-20681559.569999997</v>
          </cell>
          <cell r="Q160">
            <v>-20468864.519999985</v>
          </cell>
        </row>
        <row r="161">
          <cell r="B161" t="str">
            <v>E3502001</v>
          </cell>
          <cell r="C161" t="str">
            <v>LIMITED TERM LAND</v>
          </cell>
          <cell r="Q161">
            <v>0</v>
          </cell>
        </row>
        <row r="162">
          <cell r="B162" t="str">
            <v>E3503001</v>
          </cell>
          <cell r="C162" t="str">
            <v>SIDEWALKS &amp; CURBS</v>
          </cell>
          <cell r="M162">
            <v>0</v>
          </cell>
          <cell r="N162">
            <v>7195.83</v>
          </cell>
          <cell r="Q162">
            <v>7195.83</v>
          </cell>
        </row>
        <row r="163">
          <cell r="B163" t="str">
            <v>E3520001</v>
          </cell>
          <cell r="C163" t="str">
            <v>STRUCTURES &amp; IMPROVEMENTS</v>
          </cell>
          <cell r="G163">
            <v>0</v>
          </cell>
          <cell r="M163">
            <v>0</v>
          </cell>
          <cell r="Q163">
            <v>0</v>
          </cell>
        </row>
        <row r="164">
          <cell r="B164" t="str">
            <v>E3531001</v>
          </cell>
          <cell r="C164" t="str">
            <v>STATION EQUIPMENT (OTHER THAN YARDS</v>
          </cell>
          <cell r="E164">
            <v>-2353676.86</v>
          </cell>
          <cell r="F164">
            <v>-296046.99</v>
          </cell>
          <cell r="G164">
            <v>1111292.3999999999</v>
          </cell>
          <cell r="I164">
            <v>-1203062</v>
          </cell>
          <cell r="M164">
            <v>0</v>
          </cell>
          <cell r="Q164">
            <v>-2741493.4499999997</v>
          </cell>
        </row>
        <row r="165">
          <cell r="B165" t="str">
            <v>E3532001</v>
          </cell>
          <cell r="C165" t="str">
            <v>STATION EQUIPMENT (YARDS CREEK)</v>
          </cell>
          <cell r="G165">
            <v>0</v>
          </cell>
          <cell r="M165">
            <v>0</v>
          </cell>
          <cell r="Q165">
            <v>0</v>
          </cell>
        </row>
        <row r="166">
          <cell r="B166" t="str">
            <v>E3538001</v>
          </cell>
          <cell r="C166" t="str">
            <v>Spare &amp; Emergency Station Equipment</v>
          </cell>
          <cell r="G166">
            <v>0</v>
          </cell>
          <cell r="M166">
            <v>0</v>
          </cell>
          <cell r="Q166">
            <v>0</v>
          </cell>
        </row>
        <row r="167">
          <cell r="B167" t="str">
            <v>E3540001</v>
          </cell>
          <cell r="C167" t="str">
            <v>TOWERS AND FIXTURES - 138, 230 RO 34</v>
          </cell>
          <cell r="G167">
            <v>0</v>
          </cell>
          <cell r="M167">
            <v>416879.65000003576</v>
          </cell>
          <cell r="Q167">
            <v>416879.65000003576</v>
          </cell>
        </row>
        <row r="168">
          <cell r="B168" t="str">
            <v>E3541001</v>
          </cell>
          <cell r="C168" t="str">
            <v>TOWERS AND FIXTURES - TOWER FOUNDATION</v>
          </cell>
          <cell r="G168">
            <v>0</v>
          </cell>
          <cell r="M168">
            <v>0</v>
          </cell>
          <cell r="Q168">
            <v>0</v>
          </cell>
        </row>
        <row r="169">
          <cell r="B169" t="str">
            <v>E3542001</v>
          </cell>
          <cell r="C169" t="str">
            <v>TOWERS AND FIXTURES - TOWERS</v>
          </cell>
          <cell r="G169">
            <v>0</v>
          </cell>
          <cell r="M169">
            <v>0</v>
          </cell>
          <cell r="Q169">
            <v>0</v>
          </cell>
        </row>
        <row r="170">
          <cell r="B170" t="str">
            <v>E3551001</v>
          </cell>
          <cell r="C170" t="str">
            <v>POLES</v>
          </cell>
          <cell r="G170">
            <v>0</v>
          </cell>
          <cell r="M170">
            <v>0</v>
          </cell>
          <cell r="Q170">
            <v>0</v>
          </cell>
        </row>
        <row r="171">
          <cell r="B171" t="str">
            <v>E3552001</v>
          </cell>
          <cell r="C171" t="str">
            <v>POLE FIXTURES</v>
          </cell>
          <cell r="G171">
            <v>0</v>
          </cell>
          <cell r="M171">
            <v>0</v>
          </cell>
          <cell r="Q171">
            <v>0</v>
          </cell>
        </row>
        <row r="172">
          <cell r="B172" t="str">
            <v>E3553001</v>
          </cell>
          <cell r="C172" t="str">
            <v>MASS PROPERTY POLES</v>
          </cell>
          <cell r="G172">
            <v>-468482.35000000335</v>
          </cell>
          <cell r="M172">
            <v>0</v>
          </cell>
          <cell r="Q172">
            <v>-468482.35000000335</v>
          </cell>
        </row>
        <row r="173">
          <cell r="B173" t="str">
            <v>E3554001</v>
          </cell>
          <cell r="C173" t="str">
            <v>69KV-E3554007-Pole Fixtures-TC10</v>
          </cell>
          <cell r="G173">
            <v>114792.88000000035</v>
          </cell>
          <cell r="M173">
            <v>0</v>
          </cell>
          <cell r="Q173">
            <v>114792.88000000035</v>
          </cell>
        </row>
        <row r="174">
          <cell r="B174" t="str">
            <v>E3560001</v>
          </cell>
          <cell r="C174" t="str">
            <v>OVERHEAD CONDUCTORS AND DEVICES</v>
          </cell>
          <cell r="G174">
            <v>-2966657.2699999996</v>
          </cell>
          <cell r="M174">
            <v>0</v>
          </cell>
          <cell r="Q174">
            <v>-2966657.2699999996</v>
          </cell>
        </row>
        <row r="175">
          <cell r="B175" t="str">
            <v>E3561001</v>
          </cell>
          <cell r="C175" t="str">
            <v>69KV-E3561007-Overhead Conductors &amp; Devices-Tc10</v>
          </cell>
          <cell r="G175">
            <v>-114167.88999999315</v>
          </cell>
          <cell r="M175">
            <v>0</v>
          </cell>
          <cell r="Q175">
            <v>-114167.88999999315</v>
          </cell>
        </row>
        <row r="176">
          <cell r="B176" t="str">
            <v>E3570001</v>
          </cell>
          <cell r="C176" t="str">
            <v>UNDERGROUND CONDUIT</v>
          </cell>
          <cell r="G176">
            <v>0</v>
          </cell>
          <cell r="M176">
            <v>-416879.65</v>
          </cell>
          <cell r="Q176">
            <v>-416879.65</v>
          </cell>
        </row>
        <row r="177">
          <cell r="B177" t="str">
            <v>E3571001</v>
          </cell>
          <cell r="C177" t="str">
            <v>69KV-E3571007-Underground Conduit-TC10</v>
          </cell>
          <cell r="G177">
            <v>-71089.640000000596</v>
          </cell>
          <cell r="M177">
            <v>0</v>
          </cell>
          <cell r="Q177">
            <v>-71089.640000000596</v>
          </cell>
        </row>
        <row r="178">
          <cell r="B178" t="str">
            <v>E3580001</v>
          </cell>
          <cell r="C178" t="str">
            <v>UNDERGROUND CONDUCTORS AND DEVICES</v>
          </cell>
          <cell r="G178">
            <v>-1520.6100000000001</v>
          </cell>
          <cell r="K178">
            <v>23803367.379999999</v>
          </cell>
          <cell r="M178">
            <v>0</v>
          </cell>
          <cell r="O178">
            <v>-23803367.379999999</v>
          </cell>
          <cell r="Q178">
            <v>-1520.609999999404</v>
          </cell>
        </row>
        <row r="179">
          <cell r="B179" t="str">
            <v>E3582001</v>
          </cell>
          <cell r="C179" t="str">
            <v>69KV-E3582007-Undrgnd Cond&amp;Devics(Conv)-Tc10</v>
          </cell>
          <cell r="G179">
            <v>3507214.67</v>
          </cell>
          <cell r="M179">
            <v>0</v>
          </cell>
          <cell r="Q179">
            <v>3507214.67</v>
          </cell>
        </row>
        <row r="180">
          <cell r="B180" t="str">
            <v>E3583001</v>
          </cell>
          <cell r="C180" t="str">
            <v>69KV-E3583007-Undrgnd Cond&amp;Dev(Buried)-TC10</v>
          </cell>
          <cell r="G180">
            <v>-89.790000000037253</v>
          </cell>
          <cell r="M180">
            <v>0</v>
          </cell>
          <cell r="Q180">
            <v>-89.790000000037253</v>
          </cell>
        </row>
        <row r="181">
          <cell r="B181" t="str">
            <v>E3588001</v>
          </cell>
          <cell r="C181" t="str">
            <v>UNDERGROUND CONDUCTORS AND DEVICES</v>
          </cell>
          <cell r="G181">
            <v>0</v>
          </cell>
          <cell r="M181">
            <v>0</v>
          </cell>
          <cell r="Q181">
            <v>0</v>
          </cell>
        </row>
        <row r="182">
          <cell r="B182" t="str">
            <v>E3590001</v>
          </cell>
          <cell r="C182" t="str">
            <v>ROADS AND TRAILS</v>
          </cell>
          <cell r="G182">
            <v>0</v>
          </cell>
          <cell r="M182">
            <v>0</v>
          </cell>
          <cell r="Q182">
            <v>0</v>
          </cell>
        </row>
        <row r="183">
          <cell r="C183" t="str">
            <v>Transmission Plant</v>
          </cell>
          <cell r="E183">
            <v>-2353676.86</v>
          </cell>
          <cell r="F183">
            <v>-296046.99</v>
          </cell>
          <cell r="G183">
            <v>1111292.4000000036</v>
          </cell>
          <cell r="H183">
            <v>0</v>
          </cell>
          <cell r="I183">
            <v>-1203062</v>
          </cell>
          <cell r="J183">
            <v>0</v>
          </cell>
          <cell r="K183">
            <v>0</v>
          </cell>
          <cell r="L183">
            <v>0</v>
          </cell>
          <cell r="M183">
            <v>219890.88000004587</v>
          </cell>
          <cell r="N183">
            <v>0</v>
          </cell>
          <cell r="O183">
            <v>0</v>
          </cell>
          <cell r="P183">
            <v>-20681559.569999997</v>
          </cell>
          <cell r="Q183">
            <v>-23203162.139999941</v>
          </cell>
        </row>
        <row r="185">
          <cell r="B185" t="str">
            <v>E3891001</v>
          </cell>
          <cell r="C185" t="str">
            <v>LAND AND LAND RIGHTS</v>
          </cell>
          <cell r="Q185">
            <v>0</v>
          </cell>
        </row>
        <row r="186">
          <cell r="B186" t="str">
            <v>E3900001</v>
          </cell>
          <cell r="C186" t="str">
            <v>STRUCTURES AND IMPROVEMENTS</v>
          </cell>
          <cell r="Q186">
            <v>0</v>
          </cell>
        </row>
        <row r="187">
          <cell r="B187" t="str">
            <v>E3901001</v>
          </cell>
          <cell r="C187" t="str">
            <v>PARK PLAZA IMPROVEMENTS</v>
          </cell>
          <cell r="Q187">
            <v>0</v>
          </cell>
        </row>
        <row r="188">
          <cell r="B188" t="str">
            <v>E3911001</v>
          </cell>
          <cell r="C188" t="str">
            <v>FURNITURE EQUIPMENT</v>
          </cell>
          <cell r="Q188">
            <v>0</v>
          </cell>
        </row>
        <row r="189">
          <cell r="B189" t="str">
            <v>E3912001</v>
          </cell>
          <cell r="C189" t="str">
            <v>OFFICE EQUIPMENT</v>
          </cell>
          <cell r="P189">
            <v>0</v>
          </cell>
          <cell r="Q189">
            <v>0</v>
          </cell>
        </row>
        <row r="190">
          <cell r="B190" t="str">
            <v>E3913101</v>
          </cell>
          <cell r="C190" t="str">
            <v>COMPUTER EQUIPMENT</v>
          </cell>
          <cell r="P190">
            <v>0</v>
          </cell>
          <cell r="Q190">
            <v>0</v>
          </cell>
        </row>
        <row r="191">
          <cell r="B191" t="str">
            <v>E3913301</v>
          </cell>
          <cell r="C191" t="str">
            <v>COMPUTER</v>
          </cell>
          <cell r="Q191">
            <v>0</v>
          </cell>
        </row>
        <row r="192">
          <cell r="B192" t="str">
            <v>E3921001</v>
          </cell>
          <cell r="C192" t="str">
            <v>TRANSPORTATION EQUIPMENT 13K lb</v>
          </cell>
          <cell r="N192">
            <v>138049.66999999998</v>
          </cell>
          <cell r="P192">
            <v>0</v>
          </cell>
          <cell r="Q192">
            <v>138049.66999999998</v>
          </cell>
        </row>
        <row r="193">
          <cell r="B193" t="str">
            <v>E3922001</v>
          </cell>
          <cell r="C193" t="str">
            <v>TRANSPORTATION EQUIPMENT over 13K lb</v>
          </cell>
          <cell r="N193">
            <v>-138049.67000000001</v>
          </cell>
          <cell r="P193">
            <v>416409.73</v>
          </cell>
          <cell r="Q193">
            <v>278360.05999999994</v>
          </cell>
        </row>
        <row r="194">
          <cell r="B194" t="str">
            <v>E3923001</v>
          </cell>
          <cell r="C194" t="str">
            <v>HELICOPTERS</v>
          </cell>
          <cell r="Q194">
            <v>0</v>
          </cell>
        </row>
        <row r="195">
          <cell r="B195" t="str">
            <v>E3930001</v>
          </cell>
          <cell r="C195" t="str">
            <v>STORES EQUIPMENT</v>
          </cell>
          <cell r="Q195">
            <v>0</v>
          </cell>
        </row>
        <row r="196">
          <cell r="B196" t="str">
            <v>E3940001</v>
          </cell>
          <cell r="C196" t="str">
            <v>TOOLS, SHOP, GARAGE EQUIPMENT</v>
          </cell>
          <cell r="P196">
            <v>0</v>
          </cell>
          <cell r="Q196">
            <v>0</v>
          </cell>
        </row>
        <row r="197">
          <cell r="B197" t="str">
            <v>E3950001</v>
          </cell>
          <cell r="C197" t="str">
            <v>LABORATORY EQUIPMENT</v>
          </cell>
          <cell r="Q197">
            <v>0</v>
          </cell>
        </row>
        <row r="198">
          <cell r="B198" t="str">
            <v>E3960001</v>
          </cell>
          <cell r="C198" t="str">
            <v>POWER OPERATED EQUIPMENT</v>
          </cell>
          <cell r="P198">
            <v>-416409.73</v>
          </cell>
          <cell r="Q198">
            <v>-416409.73</v>
          </cell>
        </row>
        <row r="199">
          <cell r="B199" t="str">
            <v>E3970001</v>
          </cell>
          <cell r="C199" t="str">
            <v>COMMUNICATION EQUIPMENT</v>
          </cell>
          <cell r="P199">
            <v>0</v>
          </cell>
          <cell r="Q199">
            <v>0</v>
          </cell>
        </row>
        <row r="200">
          <cell r="B200" t="str">
            <v>E3980001</v>
          </cell>
          <cell r="C200" t="str">
            <v>MISCELLANEOUS EQUIPMENT</v>
          </cell>
          <cell r="Q200">
            <v>0</v>
          </cell>
        </row>
        <row r="213">
          <cell r="B213" t="str">
            <v>C3903001</v>
          </cell>
          <cell r="C213" t="str">
            <v>IMPROVEMENTS OTHER T</v>
          </cell>
          <cell r="Q213">
            <v>0</v>
          </cell>
        </row>
        <row r="214">
          <cell r="B214" t="str">
            <v>C3911001</v>
          </cell>
          <cell r="C214" t="str">
            <v>OFFICE FURNITURE</v>
          </cell>
          <cell r="Q214">
            <v>0</v>
          </cell>
        </row>
        <row r="215">
          <cell r="B215" t="str">
            <v>C3912001</v>
          </cell>
          <cell r="C215" t="str">
            <v>OFFICE EQUIPMENT</v>
          </cell>
          <cell r="Q215">
            <v>0</v>
          </cell>
        </row>
        <row r="216">
          <cell r="B216" t="str">
            <v>C3913001</v>
          </cell>
          <cell r="C216" t="str">
            <v>OFFICE COMPUTER EQUIPMENT</v>
          </cell>
          <cell r="Q216">
            <v>0</v>
          </cell>
        </row>
        <row r="217">
          <cell r="B217" t="str">
            <v>C3921101</v>
          </cell>
          <cell r="C217" t="str">
            <v>TRANSPORT EQUIPMENT</v>
          </cell>
          <cell r="Q217">
            <v>0</v>
          </cell>
        </row>
        <row r="218">
          <cell r="B218" t="str">
            <v>C3922001</v>
          </cell>
          <cell r="C218" t="str">
            <v>TRANSPORT EQUIPMENT</v>
          </cell>
          <cell r="Q218">
            <v>0</v>
          </cell>
        </row>
        <row r="219">
          <cell r="B219" t="str">
            <v>C3930001</v>
          </cell>
          <cell r="C219" t="str">
            <v>STORES EQUIPMENT</v>
          </cell>
          <cell r="Q219">
            <v>0</v>
          </cell>
        </row>
        <row r="220">
          <cell r="B220" t="str">
            <v>C3940001</v>
          </cell>
          <cell r="C220" t="str">
            <v>TOOLS, SHOP AND GAR</v>
          </cell>
          <cell r="Q220">
            <v>0</v>
          </cell>
        </row>
        <row r="221">
          <cell r="B221" t="str">
            <v>C3950001</v>
          </cell>
          <cell r="C221" t="str">
            <v>LABORATORY EQUIPMENT</v>
          </cell>
          <cell r="Q221">
            <v>0</v>
          </cell>
        </row>
        <row r="222">
          <cell r="B222" t="str">
            <v>C3970001</v>
          </cell>
          <cell r="C222" t="str">
            <v>COMMUNICATION EQUIPMENT</v>
          </cell>
          <cell r="Q222">
            <v>0</v>
          </cell>
        </row>
        <row r="223">
          <cell r="B223" t="str">
            <v>C3980001</v>
          </cell>
          <cell r="C223" t="str">
            <v>MISCELLANEOUS EQUIPMENT</v>
          </cell>
          <cell r="Q223">
            <v>0</v>
          </cell>
        </row>
        <row r="224">
          <cell r="C224" t="str">
            <v>Transmission Common Plant</v>
          </cell>
          <cell r="E224">
            <v>0</v>
          </cell>
          <cell r="F224">
            <v>0</v>
          </cell>
          <cell r="G224">
            <v>0</v>
          </cell>
          <cell r="H224">
            <v>0</v>
          </cell>
          <cell r="I224">
            <v>0</v>
          </cell>
          <cell r="J224">
            <v>0</v>
          </cell>
          <cell r="K224">
            <v>0</v>
          </cell>
          <cell r="L224">
            <v>0</v>
          </cell>
          <cell r="M224">
            <v>0</v>
          </cell>
          <cell r="N224">
            <v>0</v>
          </cell>
          <cell r="O224">
            <v>0</v>
          </cell>
          <cell r="P224">
            <v>0</v>
          </cell>
          <cell r="Q224">
            <v>0</v>
          </cell>
        </row>
        <row r="226">
          <cell r="B226" t="str">
            <v>E3501001</v>
          </cell>
          <cell r="C226" t="str">
            <v>LAND AND LAND RIGHTS</v>
          </cell>
          <cell r="E226">
            <v>0</v>
          </cell>
          <cell r="G226">
            <v>0</v>
          </cell>
          <cell r="H226">
            <v>0</v>
          </cell>
          <cell r="I226">
            <v>-2643.85</v>
          </cell>
          <cell r="J226">
            <v>0</v>
          </cell>
          <cell r="K226">
            <v>0</v>
          </cell>
          <cell r="M226">
            <v>-515.16999999999996</v>
          </cell>
          <cell r="N226">
            <v>0</v>
          </cell>
          <cell r="O226">
            <v>-171188.75</v>
          </cell>
          <cell r="P226">
            <v>0</v>
          </cell>
          <cell r="Q226">
            <v>-174347.77</v>
          </cell>
        </row>
        <row r="227">
          <cell r="B227" t="str">
            <v>E3502001</v>
          </cell>
          <cell r="C227" t="str">
            <v>LIMITED TERM LAND</v>
          </cell>
        </row>
        <row r="228">
          <cell r="B228" t="str">
            <v>E3503001</v>
          </cell>
          <cell r="C228" t="str">
            <v>SIDEWALKS &amp; CURBS</v>
          </cell>
          <cell r="E228">
            <v>0</v>
          </cell>
          <cell r="G228">
            <v>0</v>
          </cell>
          <cell r="H228">
            <v>0</v>
          </cell>
          <cell r="I228">
            <v>0</v>
          </cell>
          <cell r="J228">
            <v>0</v>
          </cell>
          <cell r="K228">
            <v>0</v>
          </cell>
          <cell r="M228">
            <v>0</v>
          </cell>
          <cell r="N228">
            <v>0</v>
          </cell>
          <cell r="Q228">
            <v>0</v>
          </cell>
        </row>
        <row r="229">
          <cell r="B229" t="str">
            <v>E3520001</v>
          </cell>
          <cell r="C229" t="str">
            <v>STRUCTURES &amp; IMPROVEMENTS</v>
          </cell>
          <cell r="E229">
            <v>0</v>
          </cell>
          <cell r="G229">
            <v>0</v>
          </cell>
          <cell r="I229">
            <v>0</v>
          </cell>
          <cell r="J229">
            <v>0</v>
          </cell>
          <cell r="K229">
            <v>0</v>
          </cell>
          <cell r="M229">
            <v>0</v>
          </cell>
          <cell r="N229">
            <v>0</v>
          </cell>
          <cell r="O229">
            <v>0</v>
          </cell>
          <cell r="P229">
            <v>0</v>
          </cell>
          <cell r="Q229">
            <v>0</v>
          </cell>
        </row>
        <row r="230">
          <cell r="B230" t="str">
            <v>E3531001</v>
          </cell>
          <cell r="C230" t="str">
            <v>STATION EQUIPMENT (OTHER THAN YARDS</v>
          </cell>
          <cell r="E230">
            <v>-12422018.880000001</v>
          </cell>
          <cell r="F230">
            <v>-846111.53</v>
          </cell>
          <cell r="G230">
            <v>-15825112.970000001</v>
          </cell>
          <cell r="H230">
            <v>-16263750.52</v>
          </cell>
          <cell r="I230">
            <v>-6577853.54</v>
          </cell>
          <cell r="J230">
            <v>-1358766.06</v>
          </cell>
          <cell r="K230">
            <v>-1070526.3899999999</v>
          </cell>
          <cell r="L230">
            <v>-38552816.57</v>
          </cell>
          <cell r="M230">
            <v>-19539.2</v>
          </cell>
          <cell r="N230">
            <v>-4329099.83</v>
          </cell>
          <cell r="O230">
            <v>-2965560.02</v>
          </cell>
          <cell r="P230">
            <v>-1062291</v>
          </cell>
          <cell r="Q230">
            <v>-101293446.51000001</v>
          </cell>
        </row>
        <row r="231">
          <cell r="B231" t="str">
            <v>E3532001</v>
          </cell>
          <cell r="C231" t="str">
            <v>STATION EQUIPMENT (YARDS CREEK)</v>
          </cell>
          <cell r="E231">
            <v>0</v>
          </cell>
          <cell r="G231">
            <v>0</v>
          </cell>
          <cell r="I231">
            <v>0</v>
          </cell>
          <cell r="J231">
            <v>0</v>
          </cell>
          <cell r="K231">
            <v>0</v>
          </cell>
          <cell r="L231">
            <v>0</v>
          </cell>
          <cell r="M231">
            <v>0</v>
          </cell>
          <cell r="N231">
            <v>0</v>
          </cell>
          <cell r="Q231">
            <v>0</v>
          </cell>
        </row>
        <row r="232">
          <cell r="B232" t="str">
            <v>E3538001</v>
          </cell>
          <cell r="C232" t="str">
            <v>Spare &amp; Emergency Station Equipment</v>
          </cell>
          <cell r="E232">
            <v>0</v>
          </cell>
          <cell r="G232">
            <v>0</v>
          </cell>
          <cell r="I232">
            <v>0</v>
          </cell>
          <cell r="J232">
            <v>0</v>
          </cell>
          <cell r="K232">
            <v>0</v>
          </cell>
          <cell r="L232">
            <v>0</v>
          </cell>
          <cell r="M232">
            <v>0</v>
          </cell>
          <cell r="N232">
            <v>0</v>
          </cell>
          <cell r="Q232">
            <v>0</v>
          </cell>
        </row>
        <row r="233">
          <cell r="B233" t="str">
            <v>E3540001</v>
          </cell>
          <cell r="C233" t="str">
            <v>TOWERS AND FIXTURES - 138, 230 RO 34</v>
          </cell>
          <cell r="E233">
            <v>-360220.48</v>
          </cell>
          <cell r="G233">
            <v>-120542.34</v>
          </cell>
          <cell r="I233">
            <v>-69856.7</v>
          </cell>
          <cell r="J233">
            <v>-29796.43</v>
          </cell>
          <cell r="K233">
            <v>0</v>
          </cell>
          <cell r="L233">
            <v>0</v>
          </cell>
          <cell r="M233">
            <v>-635384.32999999996</v>
          </cell>
          <cell r="N233">
            <v>-1811983.24</v>
          </cell>
          <cell r="O233">
            <v>0</v>
          </cell>
          <cell r="P233">
            <v>0</v>
          </cell>
          <cell r="Q233">
            <v>-3027783.5199999996</v>
          </cell>
        </row>
        <row r="234">
          <cell r="B234" t="str">
            <v>E3541001</v>
          </cell>
          <cell r="C234" t="str">
            <v>TOWERS AND FIXTURES - TOWER FOUNDATION</v>
          </cell>
          <cell r="E234">
            <v>0</v>
          </cell>
          <cell r="G234">
            <v>0</v>
          </cell>
          <cell r="I234">
            <v>0</v>
          </cell>
          <cell r="J234">
            <v>0</v>
          </cell>
          <cell r="K234">
            <v>0</v>
          </cell>
          <cell r="L234">
            <v>0</v>
          </cell>
          <cell r="M234">
            <v>0</v>
          </cell>
          <cell r="N234">
            <v>0</v>
          </cell>
          <cell r="Q234">
            <v>0</v>
          </cell>
        </row>
        <row r="235">
          <cell r="B235" t="str">
            <v>E3542001</v>
          </cell>
          <cell r="C235" t="str">
            <v>TOWERS AND FIXTURES - TOWERS</v>
          </cell>
          <cell r="E235">
            <v>0</v>
          </cell>
          <cell r="G235">
            <v>0</v>
          </cell>
          <cell r="I235">
            <v>0</v>
          </cell>
          <cell r="J235">
            <v>0</v>
          </cell>
          <cell r="K235">
            <v>0</v>
          </cell>
          <cell r="L235">
            <v>0</v>
          </cell>
          <cell r="M235">
            <v>0</v>
          </cell>
          <cell r="N235">
            <v>0</v>
          </cell>
          <cell r="Q235">
            <v>0</v>
          </cell>
        </row>
        <row r="236">
          <cell r="B236" t="str">
            <v>E3551001</v>
          </cell>
          <cell r="C236" t="str">
            <v>POLES</v>
          </cell>
          <cell r="E236">
            <v>0</v>
          </cell>
          <cell r="G236">
            <v>0</v>
          </cell>
          <cell r="I236">
            <v>0</v>
          </cell>
          <cell r="J236">
            <v>0</v>
          </cell>
          <cell r="K236">
            <v>0</v>
          </cell>
          <cell r="L236">
            <v>0</v>
          </cell>
          <cell r="M236">
            <v>0</v>
          </cell>
          <cell r="N236">
            <v>0</v>
          </cell>
          <cell r="Q236">
            <v>0</v>
          </cell>
        </row>
        <row r="237">
          <cell r="B237" t="str">
            <v>E3552001</v>
          </cell>
          <cell r="C237" t="str">
            <v>POLE FIXTURES</v>
          </cell>
          <cell r="E237">
            <v>0</v>
          </cell>
          <cell r="G237">
            <v>0</v>
          </cell>
          <cell r="I237">
            <v>0</v>
          </cell>
          <cell r="J237">
            <v>0</v>
          </cell>
          <cell r="K237">
            <v>0</v>
          </cell>
          <cell r="L237">
            <v>0</v>
          </cell>
          <cell r="M237">
            <v>0</v>
          </cell>
          <cell r="N237">
            <v>0</v>
          </cell>
          <cell r="Q237">
            <v>0</v>
          </cell>
        </row>
        <row r="238">
          <cell r="B238" t="str">
            <v>E3553001</v>
          </cell>
          <cell r="C238" t="str">
            <v>MASS PROPERTY POLES</v>
          </cell>
          <cell r="E238">
            <v>0</v>
          </cell>
          <cell r="G238">
            <v>0</v>
          </cell>
          <cell r="I238">
            <v>0</v>
          </cell>
          <cell r="J238">
            <v>0</v>
          </cell>
          <cell r="K238">
            <v>0</v>
          </cell>
          <cell r="L238">
            <v>0</v>
          </cell>
          <cell r="M238">
            <v>0</v>
          </cell>
          <cell r="N238">
            <v>0</v>
          </cell>
          <cell r="O238">
            <v>0</v>
          </cell>
          <cell r="P238">
            <v>0</v>
          </cell>
          <cell r="Q238">
            <v>0</v>
          </cell>
        </row>
        <row r="239">
          <cell r="B239" t="str">
            <v>E3554001</v>
          </cell>
          <cell r="C239" t="str">
            <v>69KV-E3554007-Pole Fixtures-TC10</v>
          </cell>
          <cell r="E239">
            <v>0</v>
          </cell>
          <cell r="G239">
            <v>0</v>
          </cell>
          <cell r="I239">
            <v>0</v>
          </cell>
          <cell r="J239">
            <v>0</v>
          </cell>
          <cell r="K239">
            <v>0</v>
          </cell>
          <cell r="L239">
            <v>0</v>
          </cell>
          <cell r="M239">
            <v>0</v>
          </cell>
          <cell r="N239">
            <v>0</v>
          </cell>
          <cell r="O239">
            <v>0</v>
          </cell>
          <cell r="P239">
            <v>0</v>
          </cell>
          <cell r="Q239">
            <v>0</v>
          </cell>
        </row>
        <row r="240">
          <cell r="B240" t="str">
            <v>E3560001</v>
          </cell>
          <cell r="C240" t="str">
            <v>OVERHEAD CONDUCTORS AND DEVICES</v>
          </cell>
          <cell r="E240">
            <v>-1241642.75</v>
          </cell>
          <cell r="G240">
            <v>-1090296.8600000001</v>
          </cell>
          <cell r="I240">
            <v>-1097148.24</v>
          </cell>
          <cell r="J240">
            <v>-528332.67000000004</v>
          </cell>
          <cell r="K240">
            <v>0</v>
          </cell>
          <cell r="L240">
            <v>0</v>
          </cell>
          <cell r="M240">
            <v>-1975265.95</v>
          </cell>
          <cell r="N240">
            <v>-2623024.83</v>
          </cell>
          <cell r="O240">
            <v>-947396.92</v>
          </cell>
          <cell r="P240">
            <v>-46815.53</v>
          </cell>
          <cell r="Q240">
            <v>-9549923.75</v>
          </cell>
        </row>
        <row r="241">
          <cell r="B241" t="str">
            <v>E3561001</v>
          </cell>
          <cell r="C241" t="str">
            <v>69KV-E3561007-Overhead Conductors &amp; Devices-Tc10</v>
          </cell>
          <cell r="E241">
            <v>0</v>
          </cell>
          <cell r="G241">
            <v>0</v>
          </cell>
          <cell r="I241">
            <v>0</v>
          </cell>
          <cell r="J241">
            <v>0</v>
          </cell>
          <cell r="K241">
            <v>0</v>
          </cell>
          <cell r="L241">
            <v>0</v>
          </cell>
          <cell r="M241">
            <v>0</v>
          </cell>
          <cell r="N241">
            <v>0</v>
          </cell>
          <cell r="O241">
            <v>0</v>
          </cell>
          <cell r="P241">
            <v>0</v>
          </cell>
          <cell r="Q241">
            <v>0</v>
          </cell>
        </row>
        <row r="242">
          <cell r="B242" t="str">
            <v>E3570001</v>
          </cell>
          <cell r="C242" t="str">
            <v>UNDERGROUND CONDUIT</v>
          </cell>
          <cell r="E242">
            <v>-25096.89</v>
          </cell>
          <cell r="G242">
            <v>0</v>
          </cell>
          <cell r="I242">
            <v>0</v>
          </cell>
          <cell r="J242">
            <v>0</v>
          </cell>
          <cell r="K242">
            <v>-39455.79</v>
          </cell>
          <cell r="L242">
            <v>0</v>
          </cell>
          <cell r="M242">
            <v>0</v>
          </cell>
          <cell r="N242">
            <v>0</v>
          </cell>
          <cell r="O242">
            <v>0</v>
          </cell>
          <cell r="P242">
            <v>-20725.73</v>
          </cell>
          <cell r="Q242">
            <v>-85278.41</v>
          </cell>
        </row>
        <row r="243">
          <cell r="B243" t="str">
            <v>E3571001</v>
          </cell>
          <cell r="C243" t="str">
            <v>69KV-E3571007-Underground Conduit-TC10</v>
          </cell>
          <cell r="E243">
            <v>0</v>
          </cell>
          <cell r="G243">
            <v>0</v>
          </cell>
          <cell r="I243">
            <v>0</v>
          </cell>
          <cell r="J243">
            <v>0</v>
          </cell>
          <cell r="K243">
            <v>0</v>
          </cell>
          <cell r="L243">
            <v>0</v>
          </cell>
          <cell r="M243">
            <v>0</v>
          </cell>
          <cell r="N243">
            <v>0</v>
          </cell>
          <cell r="O243">
            <v>0</v>
          </cell>
          <cell r="P243">
            <v>0</v>
          </cell>
          <cell r="Q243">
            <v>0</v>
          </cell>
        </row>
        <row r="244">
          <cell r="B244" t="str">
            <v>E3580001</v>
          </cell>
          <cell r="C244" t="str">
            <v>UNDERGROUND CONDUCTORS AND DEVICES</v>
          </cell>
          <cell r="E244">
            <v>-3494629.8</v>
          </cell>
          <cell r="G244">
            <v>0</v>
          </cell>
          <cell r="H244">
            <v>906305.77</v>
          </cell>
          <cell r="I244">
            <v>0</v>
          </cell>
          <cell r="J244">
            <v>0</v>
          </cell>
          <cell r="K244">
            <v>-969628.4</v>
          </cell>
          <cell r="L244">
            <v>0</v>
          </cell>
          <cell r="M244">
            <v>0</v>
          </cell>
          <cell r="N244">
            <v>0</v>
          </cell>
          <cell r="O244">
            <v>0</v>
          </cell>
          <cell r="P244">
            <v>-478727.09</v>
          </cell>
          <cell r="Q244">
            <v>-4036679.5199999996</v>
          </cell>
        </row>
        <row r="245">
          <cell r="B245" t="str">
            <v>E3582001</v>
          </cell>
          <cell r="C245" t="str">
            <v>69KV-E3582007-Undrgnd Cond&amp;Devics(Conv)-Tc10</v>
          </cell>
          <cell r="E245">
            <v>0</v>
          </cell>
          <cell r="G245">
            <v>0</v>
          </cell>
          <cell r="I245">
            <v>0</v>
          </cell>
          <cell r="J245">
            <v>0</v>
          </cell>
          <cell r="K245">
            <v>0</v>
          </cell>
          <cell r="L245">
            <v>0</v>
          </cell>
          <cell r="M245">
            <v>0</v>
          </cell>
          <cell r="N245">
            <v>0</v>
          </cell>
          <cell r="O245">
            <v>0</v>
          </cell>
          <cell r="P245">
            <v>0</v>
          </cell>
          <cell r="Q245">
            <v>0</v>
          </cell>
        </row>
        <row r="246">
          <cell r="B246" t="str">
            <v>E3583001</v>
          </cell>
          <cell r="C246" t="str">
            <v>69KV-E3583007-Undrgnd Cond&amp;Dev(Buried)-TC10</v>
          </cell>
          <cell r="E246">
            <v>0</v>
          </cell>
          <cell r="G246">
            <v>0</v>
          </cell>
          <cell r="H246">
            <v>0</v>
          </cell>
          <cell r="I246">
            <v>0</v>
          </cell>
          <cell r="J246">
            <v>0</v>
          </cell>
          <cell r="K246">
            <v>0</v>
          </cell>
          <cell r="L246">
            <v>0</v>
          </cell>
          <cell r="M246">
            <v>0</v>
          </cell>
          <cell r="N246">
            <v>0</v>
          </cell>
          <cell r="O246">
            <v>0</v>
          </cell>
          <cell r="P246">
            <v>0</v>
          </cell>
          <cell r="Q246">
            <v>0</v>
          </cell>
        </row>
        <row r="247">
          <cell r="B247" t="str">
            <v>E3588001</v>
          </cell>
          <cell r="C247" t="str">
            <v>UNDERGROUND CONDUCTORS AND DEVICES</v>
          </cell>
          <cell r="E247">
            <v>0</v>
          </cell>
          <cell r="G247">
            <v>0</v>
          </cell>
          <cell r="H247">
            <v>0</v>
          </cell>
          <cell r="I247">
            <v>0</v>
          </cell>
          <cell r="J247">
            <v>0</v>
          </cell>
          <cell r="K247">
            <v>0</v>
          </cell>
          <cell r="L247">
            <v>0</v>
          </cell>
          <cell r="M247">
            <v>0</v>
          </cell>
          <cell r="N247">
            <v>0</v>
          </cell>
          <cell r="O247">
            <v>0</v>
          </cell>
          <cell r="P247">
            <v>0</v>
          </cell>
          <cell r="Q247">
            <v>0</v>
          </cell>
        </row>
        <row r="248">
          <cell r="B248" t="str">
            <v>E3590001</v>
          </cell>
          <cell r="C248" t="str">
            <v>ROADS AND TRAILS</v>
          </cell>
          <cell r="E248">
            <v>0</v>
          </cell>
          <cell r="G248">
            <v>0</v>
          </cell>
          <cell r="J248">
            <v>0</v>
          </cell>
          <cell r="K248">
            <v>0</v>
          </cell>
          <cell r="L248">
            <v>0</v>
          </cell>
          <cell r="M248">
            <v>0</v>
          </cell>
          <cell r="O248">
            <v>0</v>
          </cell>
          <cell r="P248">
            <v>0</v>
          </cell>
          <cell r="Q248">
            <v>0</v>
          </cell>
        </row>
        <row r="249">
          <cell r="C249" t="str">
            <v>Transmission Plant</v>
          </cell>
          <cell r="E249">
            <v>-17543608.800000001</v>
          </cell>
          <cell r="F249">
            <v>-846111.53</v>
          </cell>
          <cell r="G249">
            <v>-17035952.170000002</v>
          </cell>
          <cell r="H249">
            <v>-15357444.75</v>
          </cell>
          <cell r="I249">
            <v>-7747502.3300000001</v>
          </cell>
          <cell r="J249">
            <v>-1916895.1600000001</v>
          </cell>
          <cell r="K249">
            <v>-2079610.58</v>
          </cell>
          <cell r="L249">
            <v>-38552816.57</v>
          </cell>
          <cell r="M249">
            <v>-2630704.65</v>
          </cell>
          <cell r="N249">
            <v>-8764107.9000000004</v>
          </cell>
          <cell r="O249">
            <v>-4084145.69</v>
          </cell>
          <cell r="P249">
            <v>-1608559.35</v>
          </cell>
          <cell r="Q249">
            <v>-118167459.47999999</v>
          </cell>
        </row>
        <row r="251">
          <cell r="B251" t="str">
            <v>E3891001</v>
          </cell>
          <cell r="C251" t="str">
            <v>LAND AND LAND RIGHTS</v>
          </cell>
          <cell r="J251">
            <v>0</v>
          </cell>
          <cell r="L251">
            <v>0</v>
          </cell>
          <cell r="M251">
            <v>0</v>
          </cell>
          <cell r="Q251">
            <v>0</v>
          </cell>
        </row>
        <row r="252">
          <cell r="B252" t="str">
            <v>E3900001</v>
          </cell>
          <cell r="C252" t="str">
            <v>STRUCTURES AND IMPROVEMENTS</v>
          </cell>
          <cell r="J252">
            <v>0</v>
          </cell>
          <cell r="L252">
            <v>0</v>
          </cell>
          <cell r="M252">
            <v>0</v>
          </cell>
          <cell r="P252">
            <v>0</v>
          </cell>
          <cell r="Q252">
            <v>0</v>
          </cell>
        </row>
        <row r="253">
          <cell r="B253" t="str">
            <v>E3901001</v>
          </cell>
          <cell r="C253" t="str">
            <v>PARK PLAZA IMPROVEMENTS</v>
          </cell>
          <cell r="J253">
            <v>0</v>
          </cell>
          <cell r="L253">
            <v>0</v>
          </cell>
          <cell r="M253">
            <v>0</v>
          </cell>
          <cell r="Q253">
            <v>0</v>
          </cell>
        </row>
        <row r="254">
          <cell r="B254" t="str">
            <v>E3911001</v>
          </cell>
          <cell r="C254" t="str">
            <v>FURNITURE EQUIPMENT</v>
          </cell>
          <cell r="J254">
            <v>0</v>
          </cell>
          <cell r="L254">
            <v>0</v>
          </cell>
          <cell r="M254">
            <v>0</v>
          </cell>
          <cell r="Q254">
            <v>0</v>
          </cell>
        </row>
        <row r="255">
          <cell r="B255" t="str">
            <v>E3912001</v>
          </cell>
          <cell r="C255" t="str">
            <v>OFFICE EQUIPMENT</v>
          </cell>
          <cell r="L255">
            <v>0</v>
          </cell>
          <cell r="M255">
            <v>0</v>
          </cell>
          <cell r="Q255">
            <v>0</v>
          </cell>
        </row>
        <row r="256">
          <cell r="B256" t="str">
            <v>E3913101</v>
          </cell>
          <cell r="C256" t="str">
            <v>COMPUTER EQUIPMENT</v>
          </cell>
          <cell r="L256">
            <v>0</v>
          </cell>
          <cell r="M256">
            <v>0</v>
          </cell>
          <cell r="Q256">
            <v>0</v>
          </cell>
        </row>
        <row r="257">
          <cell r="B257" t="str">
            <v>E3913301</v>
          </cell>
          <cell r="C257" t="str">
            <v>COMPUTER</v>
          </cell>
          <cell r="E257">
            <v>-407553.87</v>
          </cell>
          <cell r="L257">
            <v>0</v>
          </cell>
          <cell r="M257">
            <v>0</v>
          </cell>
          <cell r="Q257">
            <v>-407553.87</v>
          </cell>
        </row>
        <row r="258">
          <cell r="B258" t="str">
            <v>E3921001</v>
          </cell>
          <cell r="C258" t="str">
            <v>TRANSPORTATION EQUIPMENT 13K lb</v>
          </cell>
          <cell r="E258">
            <v>-214977.49</v>
          </cell>
          <cell r="K258">
            <v>-32878.97</v>
          </cell>
          <cell r="L258">
            <v>-1560699.15</v>
          </cell>
          <cell r="M258">
            <v>-73242.600000000006</v>
          </cell>
          <cell r="Q258">
            <v>-1881798.21</v>
          </cell>
        </row>
        <row r="259">
          <cell r="B259" t="str">
            <v>E3922001</v>
          </cell>
          <cell r="C259" t="str">
            <v>TRANSPORTATION EQUIPMENT over 13K lb</v>
          </cell>
          <cell r="K259">
            <v>0</v>
          </cell>
          <cell r="L259">
            <v>-80512.36</v>
          </cell>
          <cell r="M259">
            <v>0</v>
          </cell>
          <cell r="Q259">
            <v>-80512.36</v>
          </cell>
        </row>
        <row r="260">
          <cell r="B260" t="str">
            <v>E3923001</v>
          </cell>
          <cell r="C260" t="str">
            <v>HELICOPTERS</v>
          </cell>
          <cell r="K260">
            <v>0</v>
          </cell>
          <cell r="L260">
            <v>0</v>
          </cell>
          <cell r="M260">
            <v>0</v>
          </cell>
          <cell r="Q260">
            <v>0</v>
          </cell>
        </row>
        <row r="261">
          <cell r="B261" t="str">
            <v>E3930001</v>
          </cell>
          <cell r="C261" t="str">
            <v>STORES EQUIPMENT</v>
          </cell>
          <cell r="K261">
            <v>0</v>
          </cell>
          <cell r="L261">
            <v>0</v>
          </cell>
          <cell r="M261">
            <v>0</v>
          </cell>
          <cell r="Q261">
            <v>0</v>
          </cell>
        </row>
        <row r="262">
          <cell r="B262" t="str">
            <v>E3940001</v>
          </cell>
          <cell r="C262" t="str">
            <v>TOOLS, SHOP, GARAGE EQUIPMENT</v>
          </cell>
          <cell r="K262">
            <v>0</v>
          </cell>
          <cell r="L262">
            <v>0</v>
          </cell>
          <cell r="M262">
            <v>0</v>
          </cell>
          <cell r="Q262">
            <v>0</v>
          </cell>
        </row>
        <row r="263">
          <cell r="B263" t="str">
            <v>E3950001</v>
          </cell>
          <cell r="C263" t="str">
            <v>LABORATORY EQUIPMENT</v>
          </cell>
          <cell r="K263">
            <v>0</v>
          </cell>
          <cell r="L263">
            <v>0</v>
          </cell>
          <cell r="M263">
            <v>0</v>
          </cell>
          <cell r="Q263">
            <v>0</v>
          </cell>
        </row>
        <row r="264">
          <cell r="B264" t="str">
            <v>E3960001</v>
          </cell>
          <cell r="C264" t="str">
            <v>POWER OPERATED EQUIPMENT</v>
          </cell>
          <cell r="K264">
            <v>0</v>
          </cell>
          <cell r="L264">
            <v>0</v>
          </cell>
          <cell r="M264">
            <v>0</v>
          </cell>
          <cell r="Q264">
            <v>0</v>
          </cell>
        </row>
        <row r="265">
          <cell r="B265" t="str">
            <v>E3970001</v>
          </cell>
          <cell r="C265" t="str">
            <v>COMMUNICATION EQUIPMENT</v>
          </cell>
          <cell r="K265">
            <v>0</v>
          </cell>
          <cell r="L265">
            <v>0</v>
          </cell>
          <cell r="M265">
            <v>0</v>
          </cell>
          <cell r="Q265">
            <v>0</v>
          </cell>
        </row>
        <row r="266">
          <cell r="B266" t="str">
            <v>E3980001</v>
          </cell>
          <cell r="C266" t="str">
            <v>MISCELLANEOUS EQUIPMENT</v>
          </cell>
          <cell r="J266">
            <v>0</v>
          </cell>
          <cell r="K266">
            <v>0</v>
          </cell>
          <cell r="L266">
            <v>0</v>
          </cell>
          <cell r="M266">
            <v>0</v>
          </cell>
          <cell r="Q266">
            <v>0</v>
          </cell>
        </row>
        <row r="280">
          <cell r="B280" t="str">
            <v>C3903001</v>
          </cell>
          <cell r="C280" t="str">
            <v>IMPROVEMENTS OTHER T</v>
          </cell>
          <cell r="Q280">
            <v>0</v>
          </cell>
        </row>
        <row r="281">
          <cell r="B281" t="str">
            <v>C3911001</v>
          </cell>
          <cell r="C281" t="str">
            <v>OFFICE FURNITURE</v>
          </cell>
          <cell r="Q281">
            <v>0</v>
          </cell>
        </row>
        <row r="282">
          <cell r="B282" t="str">
            <v>C3912001</v>
          </cell>
          <cell r="C282" t="str">
            <v>OFFICE EQUIPMENT</v>
          </cell>
          <cell r="Q282">
            <v>0</v>
          </cell>
        </row>
        <row r="283">
          <cell r="B283" t="str">
            <v>C3913001</v>
          </cell>
          <cell r="C283" t="str">
            <v>OFFICE COMPUTER EQUIPMENT</v>
          </cell>
          <cell r="Q283">
            <v>0</v>
          </cell>
        </row>
        <row r="284">
          <cell r="B284" t="str">
            <v>C3921101</v>
          </cell>
          <cell r="C284" t="str">
            <v>TRANSPORT EQUIPMENT</v>
          </cell>
          <cell r="Q284">
            <v>0</v>
          </cell>
        </row>
        <row r="285">
          <cell r="B285" t="str">
            <v>C3922001</v>
          </cell>
          <cell r="C285" t="str">
            <v>TRANSPORT EQUIPMENT</v>
          </cell>
          <cell r="Q285">
            <v>0</v>
          </cell>
        </row>
        <row r="286">
          <cell r="B286" t="str">
            <v>C3930001</v>
          </cell>
          <cell r="C286" t="str">
            <v>STORES EQUIPMENT</v>
          </cell>
          <cell r="Q286">
            <v>0</v>
          </cell>
        </row>
        <row r="287">
          <cell r="B287" t="str">
            <v>C3940001</v>
          </cell>
          <cell r="C287" t="str">
            <v>TOOLS, SHOP AND GAR</v>
          </cell>
          <cell r="Q287">
            <v>0</v>
          </cell>
        </row>
        <row r="288">
          <cell r="B288" t="str">
            <v>C3950001</v>
          </cell>
          <cell r="C288" t="str">
            <v>LABORATORY EQUIPMENT</v>
          </cell>
          <cell r="Q288">
            <v>0</v>
          </cell>
        </row>
        <row r="289">
          <cell r="B289" t="str">
            <v>C3970001</v>
          </cell>
          <cell r="C289" t="str">
            <v>COMMUNICATION EQUIPMENT</v>
          </cell>
          <cell r="Q289">
            <v>0</v>
          </cell>
        </row>
        <row r="290">
          <cell r="B290" t="str">
            <v>C3980001</v>
          </cell>
          <cell r="C290" t="str">
            <v>MISCELLANEOUS EQUIPMENT</v>
          </cell>
          <cell r="Q290">
            <v>0</v>
          </cell>
        </row>
        <row r="291">
          <cell r="C291" t="str">
            <v>Transmission Common Plant</v>
          </cell>
          <cell r="E291">
            <v>0</v>
          </cell>
          <cell r="F291">
            <v>0</v>
          </cell>
          <cell r="G291">
            <v>0</v>
          </cell>
          <cell r="H291">
            <v>0</v>
          </cell>
          <cell r="I291">
            <v>0</v>
          </cell>
          <cell r="J291">
            <v>0</v>
          </cell>
          <cell r="K291">
            <v>0</v>
          </cell>
          <cell r="L291">
            <v>0</v>
          </cell>
          <cell r="M291">
            <v>0</v>
          </cell>
          <cell r="N291">
            <v>0</v>
          </cell>
          <cell r="O291">
            <v>0</v>
          </cell>
          <cell r="P291">
            <v>0</v>
          </cell>
          <cell r="Q291">
            <v>0</v>
          </cell>
        </row>
        <row r="293">
          <cell r="B293" t="str">
            <v>E3501001</v>
          </cell>
          <cell r="C293" t="str">
            <v>LAND AND LAND RIGHTS</v>
          </cell>
          <cell r="Q293">
            <v>0</v>
          </cell>
        </row>
        <row r="294">
          <cell r="B294" t="str">
            <v>E3502001</v>
          </cell>
          <cell r="C294" t="str">
            <v>LIMITED TERM LAND</v>
          </cell>
        </row>
        <row r="295">
          <cell r="B295" t="str">
            <v>E3503001</v>
          </cell>
          <cell r="C295" t="str">
            <v>SIDEWALKS &amp; CURBS</v>
          </cell>
          <cell r="Q295">
            <v>0</v>
          </cell>
        </row>
        <row r="296">
          <cell r="B296" t="str">
            <v>E3520001</v>
          </cell>
          <cell r="C296" t="str">
            <v>STRUCTURES &amp; IMPROVEMENTS</v>
          </cell>
          <cell r="Q296">
            <v>0</v>
          </cell>
        </row>
        <row r="297">
          <cell r="B297" t="str">
            <v>E3531001</v>
          </cell>
          <cell r="C297" t="str">
            <v>STATION EQUIPMENT (OTHER THAN YARDS</v>
          </cell>
          <cell r="Q297">
            <v>0</v>
          </cell>
        </row>
        <row r="298">
          <cell r="B298" t="str">
            <v>E3532001</v>
          </cell>
          <cell r="C298" t="str">
            <v>STATION EQUIPMENT (YARDS CREEK)</v>
          </cell>
          <cell r="Q298">
            <v>0</v>
          </cell>
        </row>
        <row r="299">
          <cell r="B299" t="str">
            <v>E3540001</v>
          </cell>
          <cell r="C299" t="str">
            <v>TOWERS AND FIXTURES - 138, 230 RO 34</v>
          </cell>
          <cell r="Q299">
            <v>0</v>
          </cell>
        </row>
        <row r="300">
          <cell r="B300" t="str">
            <v>E3541001</v>
          </cell>
          <cell r="C300" t="str">
            <v>TOWERS AND FIXTURES - TOWER FOUNDATION</v>
          </cell>
          <cell r="Q300">
            <v>0</v>
          </cell>
        </row>
        <row r="301">
          <cell r="B301" t="str">
            <v>E3542001</v>
          </cell>
          <cell r="C301" t="str">
            <v>TOWERS AND FIXTURES - TOWERS</v>
          </cell>
          <cell r="Q301">
            <v>0</v>
          </cell>
        </row>
        <row r="302">
          <cell r="B302" t="str">
            <v>E3551001</v>
          </cell>
          <cell r="C302" t="str">
            <v>POLES</v>
          </cell>
          <cell r="Q302">
            <v>0</v>
          </cell>
        </row>
        <row r="303">
          <cell r="B303" t="str">
            <v>E3552001</v>
          </cell>
          <cell r="C303" t="str">
            <v>POLE FIXTURES</v>
          </cell>
          <cell r="Q303">
            <v>0</v>
          </cell>
        </row>
        <row r="304">
          <cell r="B304" t="str">
            <v>E3560001</v>
          </cell>
          <cell r="C304" t="str">
            <v>OVERHEAD CONDUCTORS AND DEVICES</v>
          </cell>
          <cell r="Q304">
            <v>0</v>
          </cell>
        </row>
        <row r="305">
          <cell r="B305" t="str">
            <v>E3570001</v>
          </cell>
          <cell r="C305" t="str">
            <v>UNDERGROUND CONDUIT</v>
          </cell>
          <cell r="Q305">
            <v>0</v>
          </cell>
        </row>
        <row r="306">
          <cell r="B306" t="str">
            <v>E3580001</v>
          </cell>
          <cell r="C306" t="str">
            <v>UNDERGROUND CONDUCTORS AND DEVICES</v>
          </cell>
          <cell r="Q306">
            <v>0</v>
          </cell>
        </row>
        <row r="307">
          <cell r="B307" t="str">
            <v>E3588001</v>
          </cell>
          <cell r="C307" t="str">
            <v>UNDERGROUND CONDUCTORS AND DEVICES</v>
          </cell>
          <cell r="Q307">
            <v>0</v>
          </cell>
        </row>
        <row r="308">
          <cell r="B308" t="str">
            <v>E3590001</v>
          </cell>
          <cell r="C308" t="str">
            <v>ROADS AND TRAILS</v>
          </cell>
          <cell r="Q308">
            <v>0</v>
          </cell>
        </row>
        <row r="309">
          <cell r="C309" t="str">
            <v>Transmission Plant</v>
          </cell>
          <cell r="E309">
            <v>0</v>
          </cell>
          <cell r="F309">
            <v>0</v>
          </cell>
          <cell r="G309">
            <v>0</v>
          </cell>
          <cell r="H309">
            <v>0</v>
          </cell>
          <cell r="I309">
            <v>0</v>
          </cell>
          <cell r="J309">
            <v>0</v>
          </cell>
          <cell r="K309">
            <v>0</v>
          </cell>
          <cell r="L309">
            <v>0</v>
          </cell>
          <cell r="M309">
            <v>0</v>
          </cell>
          <cell r="N309">
            <v>0</v>
          </cell>
          <cell r="O309">
            <v>0</v>
          </cell>
          <cell r="P309">
            <v>0</v>
          </cell>
          <cell r="Q309">
            <v>0</v>
          </cell>
        </row>
        <row r="311">
          <cell r="B311" t="str">
            <v>E3891001</v>
          </cell>
          <cell r="C311" t="str">
            <v>LAND AND LAND RIGHTS</v>
          </cell>
          <cell r="Q311">
            <v>0</v>
          </cell>
        </row>
        <row r="312">
          <cell r="B312" t="str">
            <v>E3900001</v>
          </cell>
          <cell r="C312" t="str">
            <v>STRUCTURES AND IMPROVEMENTS</v>
          </cell>
          <cell r="Q312">
            <v>0</v>
          </cell>
        </row>
        <row r="313">
          <cell r="B313" t="str">
            <v>E3901001</v>
          </cell>
          <cell r="C313" t="str">
            <v>PARK PLAZA IMPROVEMENTS</v>
          </cell>
          <cell r="Q313">
            <v>0</v>
          </cell>
        </row>
        <row r="314">
          <cell r="B314" t="str">
            <v>E3911001</v>
          </cell>
          <cell r="C314" t="str">
            <v>FURNITURE EQUIPMENT</v>
          </cell>
          <cell r="Q314">
            <v>0</v>
          </cell>
        </row>
        <row r="315">
          <cell r="B315" t="str">
            <v>E3912001</v>
          </cell>
          <cell r="C315" t="str">
            <v>OFFICE EQUIPMENT</v>
          </cell>
          <cell r="Q315">
            <v>0</v>
          </cell>
        </row>
        <row r="316">
          <cell r="B316" t="str">
            <v>E3913101</v>
          </cell>
          <cell r="C316" t="str">
            <v>COMPUTER EQUIPMENT</v>
          </cell>
          <cell r="Q316">
            <v>0</v>
          </cell>
        </row>
        <row r="317">
          <cell r="B317" t="str">
            <v>E3913301</v>
          </cell>
          <cell r="C317" t="str">
            <v>COMPUTER</v>
          </cell>
          <cell r="Q317">
            <v>0</v>
          </cell>
        </row>
        <row r="318">
          <cell r="B318" t="str">
            <v>E3921001</v>
          </cell>
          <cell r="C318" t="str">
            <v>TRANSPORTATION EQUIPMENT 13K lb</v>
          </cell>
          <cell r="Q318">
            <v>0</v>
          </cell>
        </row>
        <row r="319">
          <cell r="B319" t="str">
            <v>E3922001</v>
          </cell>
          <cell r="C319" t="str">
            <v>TRANSPORTATION EQUIPMENT over 13K lb</v>
          </cell>
          <cell r="Q319">
            <v>0</v>
          </cell>
        </row>
        <row r="320">
          <cell r="B320" t="str">
            <v>E3923001</v>
          </cell>
          <cell r="C320" t="str">
            <v>HELICOPTERS</v>
          </cell>
          <cell r="Q320">
            <v>0</v>
          </cell>
        </row>
        <row r="321">
          <cell r="B321" t="str">
            <v>E3930001</v>
          </cell>
          <cell r="C321" t="str">
            <v>STORES EQUIPMENT</v>
          </cell>
          <cell r="Q321">
            <v>0</v>
          </cell>
        </row>
        <row r="322">
          <cell r="B322" t="str">
            <v>E3940001</v>
          </cell>
          <cell r="C322" t="str">
            <v>TOOLS, SHOP, GARAGE EQUIPMENT</v>
          </cell>
          <cell r="Q322">
            <v>0</v>
          </cell>
        </row>
        <row r="323">
          <cell r="B323" t="str">
            <v>E3950001</v>
          </cell>
          <cell r="C323" t="str">
            <v>LABORATORY EQUIPMENT</v>
          </cell>
          <cell r="Q323">
            <v>0</v>
          </cell>
        </row>
        <row r="324">
          <cell r="B324" t="str">
            <v>E3960001</v>
          </cell>
          <cell r="C324" t="str">
            <v>POWER OPERATED EQUIPMENT</v>
          </cell>
          <cell r="Q324">
            <v>0</v>
          </cell>
        </row>
        <row r="325">
          <cell r="B325" t="str">
            <v>E3970001</v>
          </cell>
          <cell r="C325" t="str">
            <v>COMMUNICATION EQUIPMENT</v>
          </cell>
          <cell r="Q325">
            <v>0</v>
          </cell>
        </row>
        <row r="326">
          <cell r="B326" t="str">
            <v>E3980001</v>
          </cell>
          <cell r="C326" t="str">
            <v>MISCELLANEOUS EQUIPMENT</v>
          </cell>
          <cell r="Q326">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row r="418">
          <cell r="K418">
            <v>36553316.289999999</v>
          </cell>
        </row>
      </sheetData>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rnado"/>
      <sheetName val="Data"/>
    </sheetNames>
    <sheetDataSet>
      <sheetData sheetId="0" refreshError="1"/>
      <sheetData sheetId="1" refreshError="1">
        <row r="18">
          <cell r="B18">
            <v>2006.02</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7"/>
      <sheetName val="Projected ADIT Proration"/>
      <sheetName val="2016"/>
      <sheetName val="2017 Cognos"/>
      <sheetName val="ac 190_282 worksheet"/>
      <sheetName val="cognos 2017 data"/>
      <sheetName val="282 worksheet"/>
      <sheetName val="Solar4all"/>
      <sheetName val="Solar4allextension"/>
    </sheetNames>
    <sheetDataSet>
      <sheetData sheetId="0" refreshError="1"/>
      <sheetData sheetId="1" refreshError="1"/>
      <sheetData sheetId="2" refreshError="1"/>
      <sheetData sheetId="3" refreshError="1"/>
      <sheetData sheetId="4">
        <row r="5">
          <cell r="I5">
            <v>427991.30000000005</v>
          </cell>
        </row>
        <row r="6">
          <cell r="I6">
            <v>2294580.8105000001</v>
          </cell>
        </row>
        <row r="7">
          <cell r="I7">
            <v>121713902.21500877</v>
          </cell>
        </row>
        <row r="8">
          <cell r="I8">
            <v>2964680.1415000004</v>
          </cell>
        </row>
        <row r="9">
          <cell r="I9">
            <v>387626.59100000001</v>
          </cell>
        </row>
        <row r="10">
          <cell r="I10">
            <v>-218285.47400000005</v>
          </cell>
        </row>
        <row r="11">
          <cell r="I11">
            <v>147040.34950000001</v>
          </cell>
        </row>
        <row r="12">
          <cell r="I12">
            <v>14753516.887960833</v>
          </cell>
        </row>
        <row r="13">
          <cell r="I13">
            <v>2797529.0165542262</v>
          </cell>
        </row>
        <row r="14">
          <cell r="I14">
            <v>-3129044.9959999998</v>
          </cell>
        </row>
      </sheetData>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VS2013"/>
      <sheetName val="Appendix A"/>
      <sheetName val="ADIT1-ADIT"/>
      <sheetName val="ATT1A-ADIT"/>
      <sheetName val="ATT 2 - Other Taxes"/>
      <sheetName val="3 - Revenue Credits"/>
      <sheetName val="4 - 100 Basis Pt ROE"/>
      <sheetName val="5 - Cost Support"/>
      <sheetName val="6- True-Up Adjustment "/>
      <sheetName val="6A-Estimate &amp; Reconcile"/>
      <sheetName val="7 -TEC"/>
      <sheetName val="Workpapers for Projects"/>
      <sheetName val="Andy 101212 rev Oct-dec in serv"/>
      <sheetName val="8 - Depreciation Rates"/>
      <sheetName val="Gloria 9 26 12 Bal"/>
      <sheetName val="Fred's Model 10 9 12 rev"/>
      <sheetName val="In-Service 2013 Forecast"/>
      <sheetName val="CWIP Balance thru 8 31 12"/>
      <sheetName val="Other CWIP Incent Forecast"/>
      <sheetName val="SR Forecast"/>
      <sheetName val="FERC INTEREST RATES"/>
      <sheetName val="Peggy Forecast 2012"/>
    </sheetNames>
    <sheetDataSet>
      <sheetData sheetId="0"/>
      <sheetData sheetId="1">
        <row r="3">
          <cell r="A3" t="str">
            <v>Public Service Electric and Gas Company</v>
          </cell>
        </row>
        <row r="4">
          <cell r="A4" t="str">
            <v xml:space="preserve">ATTACHMENT H-10A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proj AIS ForecastInput Sheet"/>
      <sheetName val="Work Plan"/>
      <sheetName val="YE Forecast Summary CWIP BAL"/>
      <sheetName val="Highlights Report"/>
      <sheetName val="AFUDC Indicator"/>
      <sheetName val="AFUDC Indicator (2)"/>
      <sheetName val="AFUDC &amp; Interest"/>
      <sheetName val="EDP&amp;L  Mgt View"/>
      <sheetName val="2013 Business Plan"/>
      <sheetName val="by proj AIS ForecastInput S (2)"/>
      <sheetName val="YE Forecast Summary"/>
      <sheetName val="CostData"/>
      <sheetName val="CostHis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onsible Parties"/>
      <sheetName val="Customer Operations"/>
      <sheetName val="YTD PIP Status"/>
      <sheetName val="Definitions &amp; Accountability"/>
      <sheetName val="PIP Forecast"/>
      <sheetName val="2009 History"/>
      <sheetName val="2010 Monthly Targets"/>
      <sheetName val="2010_CO_ScoreCard"/>
    </sheetNames>
    <sheetDataSet>
      <sheetData sheetId="0" refreshError="1"/>
      <sheetData sheetId="1" refreshError="1">
        <row r="8">
          <cell r="P8" t="str">
            <v>OSHA Recordable Incidence Rate</v>
          </cell>
          <cell r="Q8" t="str">
            <v>L</v>
          </cell>
          <cell r="R8">
            <v>0</v>
          </cell>
          <cell r="S8">
            <v>1.1499999999999999</v>
          </cell>
          <cell r="T8" t="str">
            <v>+</v>
          </cell>
          <cell r="U8">
            <v>0.79</v>
          </cell>
          <cell r="V8">
            <v>0</v>
          </cell>
          <cell r="W8">
            <v>2.35</v>
          </cell>
          <cell r="X8">
            <v>0</v>
          </cell>
          <cell r="Y8">
            <v>0</v>
          </cell>
          <cell r="Z8">
            <v>0</v>
          </cell>
          <cell r="AA8">
            <v>0</v>
          </cell>
          <cell r="AB8">
            <v>0</v>
          </cell>
          <cell r="AC8">
            <v>0</v>
          </cell>
        </row>
        <row r="9">
          <cell r="P9" t="str">
            <v>OSHA Days Away Rate (Severity)</v>
          </cell>
          <cell r="Q9" t="str">
            <v>L</v>
          </cell>
          <cell r="R9">
            <v>0</v>
          </cell>
          <cell r="S9">
            <v>1.61</v>
          </cell>
          <cell r="T9" t="str">
            <v>-</v>
          </cell>
          <cell r="U9">
            <v>11.84</v>
          </cell>
          <cell r="V9">
            <v>0</v>
          </cell>
          <cell r="W9">
            <v>35.31</v>
          </cell>
          <cell r="X9">
            <v>0</v>
          </cell>
          <cell r="Y9">
            <v>0</v>
          </cell>
          <cell r="Z9">
            <v>0</v>
          </cell>
          <cell r="AA9">
            <v>0</v>
          </cell>
          <cell r="AB9">
            <v>0</v>
          </cell>
          <cell r="AC9">
            <v>0</v>
          </cell>
        </row>
        <row r="10">
          <cell r="P10" t="str">
            <v>Motor Vehicle Accident Rate</v>
          </cell>
          <cell r="Q10" t="str">
            <v>L</v>
          </cell>
          <cell r="R10">
            <v>0</v>
          </cell>
          <cell r="S10">
            <v>3.21</v>
          </cell>
          <cell r="T10" t="str">
            <v>-</v>
          </cell>
          <cell r="U10">
            <v>10.02</v>
          </cell>
          <cell r="V10">
            <v>0</v>
          </cell>
          <cell r="W10">
            <v>12.8</v>
          </cell>
          <cell r="X10">
            <v>0</v>
          </cell>
          <cell r="Y10">
            <v>0</v>
          </cell>
          <cell r="Z10">
            <v>0</v>
          </cell>
          <cell r="AA10">
            <v>0</v>
          </cell>
          <cell r="AB10">
            <v>0</v>
          </cell>
          <cell r="AC10">
            <v>0</v>
          </cell>
        </row>
        <row r="11">
          <cell r="P11" t="str">
            <v>Availability - Illness</v>
          </cell>
          <cell r="Q11" t="str">
            <v>H</v>
          </cell>
          <cell r="R11">
            <v>0.96799999999999997</v>
          </cell>
          <cell r="S11">
            <v>0.97299999999999998</v>
          </cell>
          <cell r="T11" t="str">
            <v>-</v>
          </cell>
          <cell r="U11">
            <v>0.95599999999999996</v>
          </cell>
          <cell r="V11">
            <v>0.93799999999999994</v>
          </cell>
          <cell r="W11">
            <v>0.97899999999999998</v>
          </cell>
          <cell r="X11">
            <v>0.95699999999999996</v>
          </cell>
          <cell r="Y11">
            <v>0.91100000000000003</v>
          </cell>
          <cell r="Z11">
            <v>0.999</v>
          </cell>
          <cell r="AA11">
            <v>0.99199999999999999</v>
          </cell>
          <cell r="AB11">
            <v>1</v>
          </cell>
          <cell r="AC11">
            <v>0.96499999999999997</v>
          </cell>
        </row>
        <row r="12">
          <cell r="P12" t="str">
            <v>Staffing Levels - Permanent</v>
          </cell>
          <cell r="Q12" t="str">
            <v>L</v>
          </cell>
          <cell r="R12">
            <v>1607</v>
          </cell>
          <cell r="S12">
            <v>1489</v>
          </cell>
          <cell r="T12" t="str">
            <v>-</v>
          </cell>
          <cell r="U12">
            <v>1511</v>
          </cell>
          <cell r="V12">
            <v>463</v>
          </cell>
          <cell r="W12">
            <v>529</v>
          </cell>
          <cell r="X12">
            <v>204</v>
          </cell>
          <cell r="Y12">
            <v>188</v>
          </cell>
          <cell r="Z12">
            <v>52</v>
          </cell>
          <cell r="AA12">
            <v>31</v>
          </cell>
          <cell r="AB12">
            <v>11</v>
          </cell>
          <cell r="AC12">
            <v>33</v>
          </cell>
        </row>
        <row r="13">
          <cell r="P13" t="str">
            <v>Overtime</v>
          </cell>
          <cell r="Q13" t="str">
            <v>L</v>
          </cell>
          <cell r="R13">
            <v>9.8000000000000004E-2</v>
          </cell>
          <cell r="S13">
            <v>2.5999999999999999E-2</v>
          </cell>
          <cell r="T13" t="str">
            <v>-</v>
          </cell>
          <cell r="U13">
            <v>9.8000000000000004E-2</v>
          </cell>
          <cell r="V13">
            <v>0.17599999999999999</v>
          </cell>
          <cell r="W13">
            <v>2.5000000000000001E-2</v>
          </cell>
          <cell r="X13">
            <v>0.17499999999999999</v>
          </cell>
          <cell r="Y13">
            <v>0.06</v>
          </cell>
          <cell r="Z13">
            <v>7.0000000000000001E-3</v>
          </cell>
          <cell r="AA13">
            <v>3.4000000000000002E-2</v>
          </cell>
          <cell r="AB13">
            <v>0</v>
          </cell>
          <cell r="AC13">
            <v>1.4999999999999999E-2</v>
          </cell>
        </row>
        <row r="14">
          <cell r="P14" t="str">
            <v>Employee Technical Training - BU</v>
          </cell>
          <cell r="Q14" t="str">
            <v>H</v>
          </cell>
          <cell r="R14" t="str">
            <v>Quarterly</v>
          </cell>
          <cell r="S14">
            <v>0.66659999999999997</v>
          </cell>
          <cell r="U14" t="str">
            <v>Quarterly</v>
          </cell>
        </row>
        <row r="15">
          <cell r="P15" t="str">
            <v>Employee Development - MAST</v>
          </cell>
          <cell r="Q15" t="str">
            <v>H</v>
          </cell>
          <cell r="R15">
            <v>0.17299999999999999</v>
          </cell>
          <cell r="S15">
            <v>0.85</v>
          </cell>
          <cell r="T15" t="str">
            <v>-</v>
          </cell>
          <cell r="U15">
            <v>0.78</v>
          </cell>
          <cell r="V15">
            <v>0.75</v>
          </cell>
          <cell r="W15">
            <v>0.96</v>
          </cell>
          <cell r="X15">
            <v>0.65</v>
          </cell>
          <cell r="Y15">
            <v>0.72</v>
          </cell>
          <cell r="Z15">
            <v>0.79</v>
          </cell>
          <cell r="AA15">
            <v>0.92</v>
          </cell>
          <cell r="AB15">
            <v>0.82</v>
          </cell>
          <cell r="AC15">
            <v>0.69</v>
          </cell>
        </row>
        <row r="16">
          <cell r="P16" t="str">
            <v>Corporate Culture for Ethics and Compliance</v>
          </cell>
          <cell r="Q16" t="str">
            <v>H</v>
          </cell>
          <cell r="R16">
            <v>0.51</v>
          </cell>
          <cell r="S16">
            <v>0.62</v>
          </cell>
          <cell r="T16" t="str">
            <v>+</v>
          </cell>
          <cell r="U16">
            <v>0.65</v>
          </cell>
          <cell r="V16" t="str">
            <v>Billing &amp; Rev Ops</v>
          </cell>
          <cell r="W16" t="str">
            <v>iPower &amp; AMR</v>
          </cell>
          <cell r="X16" t="str">
            <v>LCS &amp; AD</v>
          </cell>
          <cell r="Y16" t="str">
            <v>UM</v>
          </cell>
          <cell r="Z16" t="str">
            <v>VP &amp; Support</v>
          </cell>
        </row>
        <row r="17">
          <cell r="P17">
            <v>0.86199999999999999</v>
          </cell>
          <cell r="Q17">
            <v>0.90300000000000002</v>
          </cell>
          <cell r="R17" t="str">
            <v>-</v>
          </cell>
          <cell r="S17">
            <v>0.85399999999999998</v>
          </cell>
          <cell r="U17">
            <v>0.85399999999999998</v>
          </cell>
        </row>
        <row r="18">
          <cell r="P18" t="str">
            <v>SAFE (reliable)</v>
          </cell>
          <cell r="Q18" t="str">
            <v>Customer Operations</v>
          </cell>
          <cell r="R18" t="str">
            <v>-</v>
          </cell>
          <cell r="S18">
            <v>0.745</v>
          </cell>
          <cell r="T18">
            <v>0.745</v>
          </cell>
        </row>
        <row r="19">
          <cell r="P19">
            <v>5.0999999999999997E-2</v>
          </cell>
          <cell r="Q19" t="str">
            <v>L/H</v>
          </cell>
          <cell r="R19" t="str">
            <v>November 08</v>
          </cell>
          <cell r="S19" t="str">
            <v>2009 Target</v>
          </cell>
          <cell r="T19" t="str">
            <v>Monthly / Quarterly Status</v>
          </cell>
          <cell r="U19" t="str">
            <v>Cust Ops</v>
          </cell>
          <cell r="V19" t="str">
            <v>Cust Cont</v>
          </cell>
          <cell r="W19" t="str">
            <v>Dist Ops</v>
          </cell>
          <cell r="X19" t="str">
            <v>Billing &amp; Rev Ops</v>
          </cell>
          <cell r="Y19" t="str">
            <v>Com Rel &amp; CSC</v>
          </cell>
          <cell r="Z19" t="str">
            <v>LCS &amp; AD</v>
          </cell>
          <cell r="AA19" t="str">
            <v>UM</v>
          </cell>
          <cell r="AB19" t="str">
            <v>RPA</v>
          </cell>
          <cell r="AC19" t="str">
            <v>VP &amp; Support</v>
          </cell>
        </row>
        <row r="20">
          <cell r="A20" t="str">
            <v>Percent of Actual Meters Read</v>
          </cell>
          <cell r="B20" t="str">
            <v>H</v>
          </cell>
          <cell r="C20">
            <v>0.90100000000000002</v>
          </cell>
          <cell r="D20">
            <v>0.90100000000000002</v>
          </cell>
          <cell r="E20" t="str">
            <v>ê</v>
          </cell>
          <cell r="F20">
            <v>0.88400000000000001</v>
          </cell>
          <cell r="H20">
            <v>0.88400000000000001</v>
          </cell>
          <cell r="P20" t="str">
            <v>Percent of Actual Meters Read</v>
          </cell>
          <cell r="Q20" t="str">
            <v>H</v>
          </cell>
          <cell r="R20">
            <v>0.90300000000000002</v>
          </cell>
          <cell r="S20">
            <v>0.90100000000000002</v>
          </cell>
          <cell r="T20" t="str">
            <v>-</v>
          </cell>
          <cell r="U20">
            <v>0.89500000000000002</v>
          </cell>
          <cell r="W20">
            <v>0.89500000000000002</v>
          </cell>
        </row>
        <row r="21">
          <cell r="A21" t="str">
            <v>Meters Not Read &gt;7 Months (K)</v>
          </cell>
          <cell r="B21" t="str">
            <v>L</v>
          </cell>
          <cell r="C21">
            <v>63</v>
          </cell>
          <cell r="D21">
            <v>55.2</v>
          </cell>
          <cell r="E21" t="str">
            <v>é</v>
          </cell>
          <cell r="F21">
            <v>12185</v>
          </cell>
          <cell r="I21">
            <v>12185</v>
          </cell>
          <cell r="P21" t="str">
            <v>Meters Not Read &gt;7 Months (K)</v>
          </cell>
          <cell r="Q21" t="str">
            <v>L</v>
          </cell>
          <cell r="R21">
            <v>63</v>
          </cell>
          <cell r="S21">
            <v>55.2</v>
          </cell>
          <cell r="V21">
            <v>12094</v>
          </cell>
        </row>
        <row r="22">
          <cell r="A22" t="str">
            <v>MR Errors/10,000 Reads</v>
          </cell>
          <cell r="B22" t="str">
            <v>L</v>
          </cell>
          <cell r="C22">
            <v>4</v>
          </cell>
          <cell r="D22">
            <v>3.9</v>
          </cell>
          <cell r="E22" t="str">
            <v>é</v>
          </cell>
          <cell r="F22">
            <v>3.9</v>
          </cell>
          <cell r="H22">
            <v>3.9</v>
          </cell>
          <cell r="I22">
            <v>0.99680999999999997</v>
          </cell>
          <cell r="P22" t="str">
            <v>MR Errors/10,000 Reads</v>
          </cell>
          <cell r="Q22" t="str">
            <v>L</v>
          </cell>
          <cell r="R22">
            <v>2.7</v>
          </cell>
          <cell r="S22">
            <v>3.9</v>
          </cell>
          <cell r="T22" t="str">
            <v>-</v>
          </cell>
          <cell r="U22">
            <v>5.3</v>
          </cell>
          <cell r="V22">
            <v>0.99490000000000001</v>
          </cell>
          <cell r="W22">
            <v>5.3</v>
          </cell>
        </row>
        <row r="23">
          <cell r="A23" t="str">
            <v>Gen'l Inquiry Service Level (30 sec.)</v>
          </cell>
          <cell r="B23" t="str">
            <v>H</v>
          </cell>
          <cell r="C23">
            <v>0.76</v>
          </cell>
          <cell r="D23" t="str">
            <v>51.0% 2</v>
          </cell>
          <cell r="E23" t="str">
            <v>é</v>
          </cell>
          <cell r="F23">
            <v>0.61399999999999999</v>
          </cell>
          <cell r="G23">
            <v>0.61399999999999999</v>
          </cell>
          <cell r="P23" t="str">
            <v>Gen'l Inquiry Service Level (30 sec.)</v>
          </cell>
          <cell r="Q23" t="str">
            <v>H</v>
          </cell>
          <cell r="R23">
            <v>0.70199999999999996</v>
          </cell>
          <cell r="S23">
            <v>0.51</v>
          </cell>
          <cell r="T23" t="str">
            <v>+</v>
          </cell>
          <cell r="U23">
            <v>0.69499999999999995</v>
          </cell>
          <cell r="V23">
            <v>0.69499999999999995</v>
          </cell>
        </row>
        <row r="24">
          <cell r="A24" t="str">
            <v>Abandonment Rate - Inbound Collections</v>
          </cell>
          <cell r="B24" t="str">
            <v>L</v>
          </cell>
          <cell r="C24">
            <v>0.109</v>
          </cell>
          <cell r="D24">
            <v>0.109</v>
          </cell>
          <cell r="E24" t="str">
            <v>ê</v>
          </cell>
          <cell r="F24">
            <v>0.17100000000000001</v>
          </cell>
          <cell r="G24">
            <v>0.17100000000000001</v>
          </cell>
          <cell r="H24">
            <v>169</v>
          </cell>
          <cell r="I24">
            <v>695</v>
          </cell>
          <cell r="K24">
            <v>17</v>
          </cell>
          <cell r="P24" t="str">
            <v>Abandonment Rate - Inbound Collections</v>
          </cell>
          <cell r="Q24" t="str">
            <v>L</v>
          </cell>
          <cell r="R24">
            <v>0.09</v>
          </cell>
          <cell r="S24">
            <v>0.109</v>
          </cell>
          <cell r="T24" t="str">
            <v>-</v>
          </cell>
          <cell r="U24">
            <v>0.151</v>
          </cell>
          <cell r="V24">
            <v>0.151</v>
          </cell>
          <cell r="X24">
            <v>1</v>
          </cell>
        </row>
        <row r="25">
          <cell r="A25" t="str">
            <v>First Contact Resolution</v>
          </cell>
          <cell r="B25" t="str">
            <v>H</v>
          </cell>
          <cell r="C25" t="str">
            <v>n/a</v>
          </cell>
          <cell r="D25" t="str">
            <v>Tracking</v>
          </cell>
          <cell r="E25" t="str">
            <v>é</v>
          </cell>
          <cell r="F25">
            <v>76</v>
          </cell>
          <cell r="P25" t="str">
            <v>First Contact Resolution</v>
          </cell>
          <cell r="Q25" t="str">
            <v>H</v>
          </cell>
          <cell r="R25">
            <v>0.86</v>
          </cell>
          <cell r="S25" t="str">
            <v>Tracking</v>
          </cell>
        </row>
        <row r="26">
          <cell r="A26" t="str">
            <v>Accounts Converted to Bills and Printed (%)</v>
          </cell>
          <cell r="B26" t="str">
            <v>H</v>
          </cell>
          <cell r="C26">
            <v>0.98699999999999999</v>
          </cell>
          <cell r="D26">
            <v>0.98799999999999999</v>
          </cell>
          <cell r="E26" t="str">
            <v>é</v>
          </cell>
          <cell r="F26">
            <v>76</v>
          </cell>
          <cell r="P26" t="str">
            <v>Accounts Converted to Bills and Printed (%)</v>
          </cell>
          <cell r="Q26" t="str">
            <v>H</v>
          </cell>
          <cell r="R26">
            <v>0.99299999999999999</v>
          </cell>
          <cell r="S26">
            <v>0.98799999999999999</v>
          </cell>
        </row>
        <row r="27">
          <cell r="A27" t="str">
            <v>Billing Exception Time</v>
          </cell>
          <cell r="B27" t="str">
            <v>L</v>
          </cell>
          <cell r="C27">
            <v>3.8</v>
          </cell>
          <cell r="D27">
            <v>3.6</v>
          </cell>
          <cell r="E27" t="str">
            <v>é</v>
          </cell>
          <cell r="F27">
            <v>75</v>
          </cell>
          <cell r="P27" t="str">
            <v>Billing Exception Time</v>
          </cell>
          <cell r="Q27" t="str">
            <v>L</v>
          </cell>
          <cell r="R27">
            <v>2.7</v>
          </cell>
          <cell r="S27">
            <v>3.6</v>
          </cell>
        </row>
        <row r="28">
          <cell r="A28" t="str">
            <v>Payments Deposited within 1 Bus Day (%)</v>
          </cell>
          <cell r="B28" t="str">
            <v>H</v>
          </cell>
          <cell r="C28">
            <v>0.94699999999999995</v>
          </cell>
          <cell r="D28">
            <v>0.96499999999999997</v>
          </cell>
          <cell r="E28" t="str">
            <v>é</v>
          </cell>
          <cell r="F28">
            <v>0.98899999999999999</v>
          </cell>
          <cell r="G28">
            <v>8.3000000000000007</v>
          </cell>
          <cell r="I28">
            <v>0.98899999999999999</v>
          </cell>
          <cell r="P28" t="str">
            <v>Payments Deposited within 1 Bus Day (%)</v>
          </cell>
          <cell r="Q28" t="str">
            <v>H</v>
          </cell>
          <cell r="R28">
            <v>0.91200000000000003</v>
          </cell>
          <cell r="S28">
            <v>0.96499999999999997</v>
          </cell>
          <cell r="T28" t="str">
            <v>+</v>
          </cell>
          <cell r="U28">
            <v>1</v>
          </cell>
          <cell r="V28">
            <v>7.4</v>
          </cell>
          <cell r="X28">
            <v>1</v>
          </cell>
        </row>
        <row r="29">
          <cell r="A29" t="str">
            <v>Participation in Auto-Pay</v>
          </cell>
          <cell r="B29" t="str">
            <v>H</v>
          </cell>
          <cell r="C29">
            <v>104290</v>
          </cell>
          <cell r="D29">
            <v>126994</v>
          </cell>
          <cell r="E29" t="str">
            <v>ê</v>
          </cell>
          <cell r="F29">
            <v>101261</v>
          </cell>
          <cell r="L29">
            <v>101261</v>
          </cell>
          <cell r="P29" t="str">
            <v>Participation in Auto-Pay</v>
          </cell>
          <cell r="Q29" t="str">
            <v>H</v>
          </cell>
          <cell r="R29">
            <v>104290</v>
          </cell>
          <cell r="S29">
            <v>126444.27272727279</v>
          </cell>
          <cell r="T29" t="str">
            <v>-</v>
          </cell>
          <cell r="U29">
            <v>101261</v>
          </cell>
          <cell r="AA29">
            <v>101261</v>
          </cell>
        </row>
        <row r="30">
          <cell r="A30" t="str">
            <v>Cashier Errors</v>
          </cell>
          <cell r="B30" t="str">
            <v>L</v>
          </cell>
          <cell r="C30">
            <v>3.8</v>
          </cell>
          <cell r="D30">
            <v>3.7</v>
          </cell>
          <cell r="E30" t="str">
            <v>YE Status</v>
          </cell>
          <cell r="F30" t="str">
            <v>Cust Ops</v>
          </cell>
          <cell r="G30" t="str">
            <v>Cust Cont</v>
          </cell>
          <cell r="H30" t="str">
            <v>Dist Ops</v>
          </cell>
          <cell r="I30" t="str">
            <v>Billing &amp; Rev Ops</v>
          </cell>
          <cell r="J30" t="str">
            <v>iPower &amp; AMR</v>
          </cell>
          <cell r="K30" t="str">
            <v>LCS &amp; AD</v>
          </cell>
          <cell r="L30" t="str">
            <v>UM</v>
          </cell>
          <cell r="M30" t="str">
            <v>VP &amp; Support</v>
          </cell>
          <cell r="P30" t="str">
            <v>Cashier Errors</v>
          </cell>
          <cell r="Q30" t="str">
            <v>L</v>
          </cell>
          <cell r="R30">
            <v>5.5</v>
          </cell>
          <cell r="S30">
            <v>3.7</v>
          </cell>
          <cell r="T30" t="str">
            <v>Cust Cont</v>
          </cell>
          <cell r="U30" t="str">
            <v>Dist Ops</v>
          </cell>
          <cell r="V30" t="str">
            <v>Billing &amp; Rev Ops</v>
          </cell>
          <cell r="W30" t="str">
            <v>iPower &amp; AMR</v>
          </cell>
          <cell r="X30" t="str">
            <v>LCS &amp; AD</v>
          </cell>
          <cell r="Y30" t="str">
            <v>UM</v>
          </cell>
          <cell r="Z30" t="str">
            <v>VP &amp; Support</v>
          </cell>
        </row>
        <row r="31">
          <cell r="A31" t="str">
            <v>BPU Inquiry Rate-Collection</v>
          </cell>
          <cell r="B31" t="str">
            <v>L</v>
          </cell>
          <cell r="C31">
            <v>1.27</v>
          </cell>
          <cell r="D31">
            <v>1.25</v>
          </cell>
          <cell r="E31" t="str">
            <v>ê</v>
          </cell>
          <cell r="F31">
            <v>1.84</v>
          </cell>
          <cell r="M31">
            <v>13</v>
          </cell>
          <cell r="P31" t="str">
            <v>BPU Inquiry Rate-Collection</v>
          </cell>
          <cell r="Q31" t="str">
            <v>L</v>
          </cell>
          <cell r="R31">
            <v>1.29</v>
          </cell>
          <cell r="S31">
            <v>1.25</v>
          </cell>
          <cell r="T31" t="str">
            <v>+</v>
          </cell>
          <cell r="U31">
            <v>0.99</v>
          </cell>
          <cell r="Z31">
            <v>3.34</v>
          </cell>
        </row>
        <row r="32">
          <cell r="A32" t="str">
            <v>BPU Inquiries - Non-Collection</v>
          </cell>
          <cell r="B32" t="str">
            <v>L</v>
          </cell>
          <cell r="C32">
            <v>839</v>
          </cell>
          <cell r="D32">
            <v>1038</v>
          </cell>
          <cell r="E32" t="str">
            <v>ê</v>
          </cell>
          <cell r="F32">
            <v>2193</v>
          </cell>
          <cell r="G32">
            <v>511</v>
          </cell>
          <cell r="H32">
            <v>324</v>
          </cell>
          <cell r="I32">
            <v>1310</v>
          </cell>
          <cell r="J32">
            <v>48</v>
          </cell>
          <cell r="K32">
            <v>6.18</v>
          </cell>
          <cell r="L32">
            <v>10.108000000000001</v>
          </cell>
          <cell r="M32">
            <v>77.900000000000006</v>
          </cell>
          <cell r="P32" t="str">
            <v>BPU Inquiries - Non-Collection</v>
          </cell>
          <cell r="Q32" t="str">
            <v>L</v>
          </cell>
          <cell r="R32">
            <v>57</v>
          </cell>
          <cell r="S32">
            <v>68.059025322466994</v>
          </cell>
          <cell r="T32" t="str">
            <v>-</v>
          </cell>
          <cell r="U32">
            <v>233</v>
          </cell>
          <cell r="V32">
            <v>24</v>
          </cell>
          <cell r="W32">
            <v>17</v>
          </cell>
          <cell r="X32">
            <v>186</v>
          </cell>
          <cell r="Y32">
            <v>6</v>
          </cell>
          <cell r="Z32">
            <v>4.8</v>
          </cell>
        </row>
        <row r="33">
          <cell r="A33" t="str">
            <v>Perception Survey (Res/Sm Business)</v>
          </cell>
          <cell r="B33" t="str">
            <v>H</v>
          </cell>
          <cell r="C33">
            <v>75</v>
          </cell>
          <cell r="D33">
            <v>76</v>
          </cell>
          <cell r="E33" t="str">
            <v>ê</v>
          </cell>
          <cell r="F33">
            <v>74</v>
          </cell>
          <cell r="I33">
            <v>1.46</v>
          </cell>
          <cell r="P33" t="str">
            <v>Perception Survey (Res/Sm Business)</v>
          </cell>
          <cell r="Q33" t="str">
            <v>H</v>
          </cell>
          <cell r="R33">
            <v>76</v>
          </cell>
          <cell r="S33">
            <v>76</v>
          </cell>
          <cell r="T33" t="str">
            <v>-</v>
          </cell>
          <cell r="U33">
            <v>73</v>
          </cell>
          <cell r="V33">
            <v>0.88</v>
          </cell>
        </row>
        <row r="34">
          <cell r="A34" t="str">
            <v>Perception Survey (Large Business)</v>
          </cell>
          <cell r="B34" t="str">
            <v>H</v>
          </cell>
          <cell r="C34">
            <v>76</v>
          </cell>
          <cell r="D34">
            <v>77</v>
          </cell>
          <cell r="E34" t="str">
            <v>ê</v>
          </cell>
          <cell r="F34">
            <v>75</v>
          </cell>
          <cell r="I34">
            <v>40.94</v>
          </cell>
          <cell r="P34" t="str">
            <v>Perception Survey (Large Business)</v>
          </cell>
          <cell r="Q34" t="str">
            <v>H</v>
          </cell>
          <cell r="R34">
            <v>74</v>
          </cell>
          <cell r="S34">
            <v>77</v>
          </cell>
          <cell r="T34" t="str">
            <v>-</v>
          </cell>
          <cell r="U34">
            <v>74</v>
          </cell>
          <cell r="V34">
            <v>36.46</v>
          </cell>
        </row>
        <row r="35">
          <cell r="A35" t="str">
            <v>Moment of Truth Survey</v>
          </cell>
          <cell r="B35" t="str">
            <v>H</v>
          </cell>
          <cell r="C35">
            <v>8.6999999999999993</v>
          </cell>
          <cell r="D35">
            <v>8.6999999999999993</v>
          </cell>
          <cell r="E35" t="str">
            <v>ê</v>
          </cell>
          <cell r="F35">
            <v>8.1999999999999993</v>
          </cell>
          <cell r="G35">
            <v>8.1</v>
          </cell>
          <cell r="I35">
            <v>0.20380000000000001</v>
          </cell>
          <cell r="J35">
            <v>8.5</v>
          </cell>
          <cell r="P35" t="str">
            <v>Moment of Truth Survey</v>
          </cell>
          <cell r="Q35" t="str">
            <v>H</v>
          </cell>
          <cell r="R35" t="str">
            <v>Quarterly</v>
          </cell>
          <cell r="S35">
            <v>8.6999999999999993</v>
          </cell>
          <cell r="U35" t="str">
            <v>Quarterly</v>
          </cell>
          <cell r="V35" t="str">
            <v>Qtrly</v>
          </cell>
          <cell r="Y35" t="str">
            <v>Qtrly</v>
          </cell>
        </row>
        <row r="36">
          <cell r="A36" t="str">
            <v>New Business Construction Survey-CO</v>
          </cell>
          <cell r="B36" t="str">
            <v>H</v>
          </cell>
          <cell r="C36">
            <v>8.3000000000000007</v>
          </cell>
          <cell r="D36">
            <v>8.4</v>
          </cell>
          <cell r="E36" t="str">
            <v>ê</v>
          </cell>
          <cell r="F36">
            <v>8.1</v>
          </cell>
          <cell r="G36">
            <v>8.1</v>
          </cell>
          <cell r="K36">
            <v>6.4329520000000002</v>
          </cell>
          <cell r="P36" t="str">
            <v>New Business Construction Survey-CO</v>
          </cell>
          <cell r="Q36" t="str">
            <v>H</v>
          </cell>
          <cell r="R36" t="str">
            <v>Quarterly</v>
          </cell>
          <cell r="S36">
            <v>8.4</v>
          </cell>
          <cell r="U36" t="str">
            <v>Quarterly</v>
          </cell>
          <cell r="V36" t="str">
            <v>Qtrly</v>
          </cell>
          <cell r="X36">
            <v>0.20849899999999999</v>
          </cell>
          <cell r="Y36" t="str">
            <v>Qtrly</v>
          </cell>
        </row>
        <row r="37">
          <cell r="A37" t="str">
            <v>Client Value Assessment</v>
          </cell>
          <cell r="B37" t="str">
            <v>H</v>
          </cell>
          <cell r="C37">
            <v>8.1000000000000003E-2</v>
          </cell>
          <cell r="D37">
            <v>8.4</v>
          </cell>
          <cell r="E37" t="str">
            <v>é</v>
          </cell>
          <cell r="F37">
            <v>8.9</v>
          </cell>
          <cell r="L37">
            <v>141.6</v>
          </cell>
          <cell r="M37">
            <v>8.9</v>
          </cell>
          <cell r="P37" t="str">
            <v>Client Value Assessment</v>
          </cell>
          <cell r="Q37" t="str">
            <v>H</v>
          </cell>
          <cell r="R37" t="str">
            <v>Semi-Annual</v>
          </cell>
          <cell r="S37">
            <v>8.4</v>
          </cell>
          <cell r="U37" t="str">
            <v>SemiAnnul</v>
          </cell>
          <cell r="Y37">
            <v>12.8</v>
          </cell>
          <cell r="AB37" t="str">
            <v>SemiAn</v>
          </cell>
        </row>
        <row r="38">
          <cell r="A38" t="str">
            <v>Constituent Satisfaction Index</v>
          </cell>
          <cell r="B38" t="str">
            <v>H</v>
          </cell>
          <cell r="C38">
            <v>7.2</v>
          </cell>
          <cell r="D38">
            <v>7.2</v>
          </cell>
          <cell r="E38" t="str">
            <v>é</v>
          </cell>
          <cell r="F38">
            <v>7.6</v>
          </cell>
          <cell r="J38">
            <v>7.4</v>
          </cell>
          <cell r="M38">
            <v>7.9</v>
          </cell>
          <cell r="P38" t="str">
            <v>Constituent Satisfaction Index</v>
          </cell>
          <cell r="Q38" t="str">
            <v>H</v>
          </cell>
          <cell r="R38">
            <v>7.2</v>
          </cell>
          <cell r="S38">
            <v>7.2</v>
          </cell>
          <cell r="T38" t="str">
            <v>+</v>
          </cell>
          <cell r="U38">
            <v>8.1999999999999993</v>
          </cell>
          <cell r="Y38">
            <v>8.1999999999999993</v>
          </cell>
          <cell r="AB38">
            <v>8.3000000000000007</v>
          </cell>
        </row>
        <row r="39">
          <cell r="A39" t="str">
            <v>SOX Test Failure</v>
          </cell>
          <cell r="B39" t="str">
            <v>L</v>
          </cell>
          <cell r="C39">
            <v>0</v>
          </cell>
          <cell r="D39">
            <v>2</v>
          </cell>
          <cell r="E39" t="str">
            <v>ê</v>
          </cell>
          <cell r="F39">
            <v>5</v>
          </cell>
          <cell r="J39">
            <v>5</v>
          </cell>
          <cell r="P39" t="str">
            <v>SOX Test Failure</v>
          </cell>
          <cell r="Q39" t="str">
            <v>L</v>
          </cell>
          <cell r="R39">
            <v>0</v>
          </cell>
          <cell r="S39">
            <v>0</v>
          </cell>
          <cell r="T39" t="str">
            <v>+</v>
          </cell>
          <cell r="U39">
            <v>0</v>
          </cell>
          <cell r="Y39">
            <v>0</v>
          </cell>
        </row>
        <row r="40">
          <cell r="A40" t="str">
            <v>1 Beginning April 2009, the data source for Percent Meters Read has changed.</v>
          </cell>
        </row>
        <row r="41">
          <cell r="A41" t="str">
            <v>2 Exluding first 10 Days after the iPower 'Go-Live'</v>
          </cell>
          <cell r="B41" t="str">
            <v>L/H</v>
          </cell>
          <cell r="C41" t="str">
            <v>Dec 09 YTD</v>
          </cell>
          <cell r="D41" t="str">
            <v>2010 Target</v>
          </cell>
          <cell r="E41" t="str">
            <v>YE Status</v>
          </cell>
          <cell r="F41" t="str">
            <v>Cust Ops</v>
          </cell>
          <cell r="G41" t="str">
            <v>Cust Cont</v>
          </cell>
          <cell r="H41" t="str">
            <v>Dist Ops</v>
          </cell>
          <cell r="I41" t="str">
            <v>Billing &amp; Rev Ops</v>
          </cell>
          <cell r="J41" t="str">
            <v>iPower &amp; AMR</v>
          </cell>
          <cell r="K41" t="str">
            <v>LCS &amp; AD</v>
          </cell>
          <cell r="L41" t="str">
            <v>UM</v>
          </cell>
          <cell r="M41" t="str">
            <v>VP &amp; Support</v>
          </cell>
          <cell r="P41">
            <v>40148</v>
          </cell>
          <cell r="Q41" t="str">
            <v>2010 Target</v>
          </cell>
          <cell r="R41" t="str">
            <v>Report Period Status</v>
          </cell>
          <cell r="S41" t="str">
            <v>Cust Ops</v>
          </cell>
          <cell r="T41" t="str">
            <v>Cust Cont</v>
          </cell>
          <cell r="U41" t="str">
            <v>Dist Ops</v>
          </cell>
          <cell r="V41" t="str">
            <v>Billing &amp; Rev Ops</v>
          </cell>
          <cell r="W41" t="str">
            <v>iPower &amp; AMR</v>
          </cell>
          <cell r="X41" t="str">
            <v>LCS &amp; AD</v>
          </cell>
          <cell r="Y41" t="str">
            <v>UM</v>
          </cell>
          <cell r="Z41" t="str">
            <v>VP &amp; Support</v>
          </cell>
        </row>
        <row r="42">
          <cell r="A42" t="str">
            <v>ECONOMIC</v>
          </cell>
          <cell r="B42" t="str">
            <v>Customer Operations</v>
          </cell>
          <cell r="C42">
            <v>0.221</v>
          </cell>
          <cell r="D42">
            <v>0.22</v>
          </cell>
          <cell r="E42" t="str">
            <v>é</v>
          </cell>
          <cell r="F42">
            <v>0.27800000000000002</v>
          </cell>
          <cell r="G42">
            <v>0.27800000000000002</v>
          </cell>
          <cell r="P42" t="str">
            <v>ECONOMIC</v>
          </cell>
          <cell r="Q42" t="str">
            <v>Customer Operations</v>
          </cell>
          <cell r="R42" t="str">
            <v>+</v>
          </cell>
          <cell r="S42">
            <v>0.29199999999999998</v>
          </cell>
          <cell r="T42">
            <v>0.29199999999999998</v>
          </cell>
        </row>
        <row r="43">
          <cell r="P43">
            <v>0.02</v>
          </cell>
          <cell r="Q43" t="str">
            <v>L/H</v>
          </cell>
          <cell r="R43" t="str">
            <v>November 08</v>
          </cell>
          <cell r="S43" t="str">
            <v>2009 Target</v>
          </cell>
          <cell r="T43" t="str">
            <v>Monthly / Quarterly Status</v>
          </cell>
          <cell r="U43" t="str">
            <v>Cust Ops</v>
          </cell>
          <cell r="V43" t="str">
            <v>Cust Cont</v>
          </cell>
          <cell r="W43" t="str">
            <v>Dist Ops</v>
          </cell>
          <cell r="X43" t="str">
            <v>Billing &amp; Rev Ops</v>
          </cell>
          <cell r="Y43" t="str">
            <v>Com Rel &amp; CSC</v>
          </cell>
          <cell r="Z43" t="str">
            <v>LCS &amp; AD</v>
          </cell>
          <cell r="AA43" t="str">
            <v>UM</v>
          </cell>
          <cell r="AB43" t="str">
            <v>RPA</v>
          </cell>
          <cell r="AC43" t="str">
            <v>VP &amp; Support</v>
          </cell>
        </row>
        <row r="44">
          <cell r="P44" t="str">
            <v>CapEx ($M)</v>
          </cell>
          <cell r="Q44" t="str">
            <v>L</v>
          </cell>
          <cell r="R44">
            <v>0.6</v>
          </cell>
          <cell r="S44">
            <v>0.83241392000000003</v>
          </cell>
          <cell r="T44" t="str">
            <v>+</v>
          </cell>
          <cell r="U44">
            <v>7.0000000000000007E-2</v>
          </cell>
          <cell r="X44">
            <v>9.4</v>
          </cell>
          <cell r="AC44">
            <v>7.0000000000000007E-2</v>
          </cell>
        </row>
        <row r="45">
          <cell r="P45" t="str">
            <v>iPower CapEx ($M)</v>
          </cell>
          <cell r="Q45" t="str">
            <v>L</v>
          </cell>
          <cell r="R45">
            <v>4.2</v>
          </cell>
          <cell r="S45">
            <v>0</v>
          </cell>
          <cell r="T45" t="str">
            <v>-</v>
          </cell>
          <cell r="U45">
            <v>0.23300000000000001</v>
          </cell>
          <cell r="X45">
            <v>8.8000000000000007</v>
          </cell>
          <cell r="AC45">
            <v>0.23300000000000001</v>
          </cell>
        </row>
        <row r="46">
          <cell r="P46" t="str">
            <v>Accountability O&amp;M ($M)</v>
          </cell>
          <cell r="Q46" t="str">
            <v>L</v>
          </cell>
          <cell r="R46">
            <v>12.9</v>
          </cell>
          <cell r="S46">
            <v>14.713585</v>
          </cell>
          <cell r="T46" t="str">
            <v>-</v>
          </cell>
          <cell r="U46">
            <v>15.112959</v>
          </cell>
          <cell r="V46">
            <v>2.5872310000000001</v>
          </cell>
          <cell r="W46">
            <v>3.014513</v>
          </cell>
          <cell r="X46">
            <v>2.344919</v>
          </cell>
          <cell r="Y46">
            <v>1.3205929999999999</v>
          </cell>
          <cell r="Z46">
            <v>0.39267099999999999</v>
          </cell>
          <cell r="AA46">
            <v>0.75771900000000003</v>
          </cell>
          <cell r="AB46">
            <v>0.101812</v>
          </cell>
          <cell r="AC46">
            <v>4.5935009999999998</v>
          </cell>
        </row>
        <row r="47">
          <cell r="P47" t="str">
            <v>Net Write-Off ($) /$100 billed</v>
          </cell>
          <cell r="Q47" t="str">
            <v>L</v>
          </cell>
          <cell r="R47">
            <v>1.22</v>
          </cell>
          <cell r="S47">
            <v>0.82</v>
          </cell>
          <cell r="T47" t="str">
            <v>-</v>
          </cell>
          <cell r="U47">
            <v>2.72</v>
          </cell>
          <cell r="X47">
            <v>2.72</v>
          </cell>
        </row>
        <row r="48">
          <cell r="P48" t="str">
            <v>Days Sales Outstanding</v>
          </cell>
          <cell r="Q48" t="str">
            <v>L</v>
          </cell>
          <cell r="R48">
            <v>34.4</v>
          </cell>
          <cell r="S48">
            <v>34.5</v>
          </cell>
          <cell r="T48" t="str">
            <v>-</v>
          </cell>
          <cell r="U48">
            <v>39.5</v>
          </cell>
          <cell r="X48">
            <v>39.5</v>
          </cell>
        </row>
        <row r="49">
          <cell r="P49" t="str">
            <v>Aged Receivables &gt;90 Days (%) 3</v>
          </cell>
          <cell r="Q49" t="str">
            <v>L</v>
          </cell>
          <cell r="R49">
            <v>0.17599999999999999</v>
          </cell>
          <cell r="S49">
            <v>0.14499999999999999</v>
          </cell>
          <cell r="T49" t="str">
            <v>-</v>
          </cell>
          <cell r="U49">
            <v>0.25230000000000002</v>
          </cell>
          <cell r="X49">
            <v>0.25230000000000002</v>
          </cell>
        </row>
        <row r="50">
          <cell r="P50" t="str">
            <v xml:space="preserve">Notice Dollars Collected on RNP (%) </v>
          </cell>
          <cell r="Q50" t="str">
            <v>H</v>
          </cell>
          <cell r="R50">
            <v>0.66</v>
          </cell>
          <cell r="S50">
            <v>0.70099999999999996</v>
          </cell>
        </row>
        <row r="51">
          <cell r="P51" t="str">
            <v>Dollars Treated by Field Collections</v>
          </cell>
          <cell r="Q51" t="str">
            <v>H</v>
          </cell>
          <cell r="R51">
            <v>13.9</v>
          </cell>
          <cell r="S51">
            <v>15.630308720588252</v>
          </cell>
        </row>
        <row r="52">
          <cell r="P52" t="str">
            <v>Unbilled Revenue Recovery ($M)</v>
          </cell>
          <cell r="Q52" t="str">
            <v>H</v>
          </cell>
          <cell r="R52">
            <v>2.2000000000000002</v>
          </cell>
          <cell r="S52">
            <v>2.9797671473796945</v>
          </cell>
        </row>
        <row r="53">
          <cell r="P53" t="str">
            <v>Delinquent Accounts Covered By Deposit</v>
          </cell>
          <cell r="Q53" t="str">
            <v>H</v>
          </cell>
          <cell r="R53">
            <v>0.247</v>
          </cell>
          <cell r="S53">
            <v>0.23</v>
          </cell>
          <cell r="T53" t="str">
            <v>-</v>
          </cell>
          <cell r="U53">
            <v>0.183</v>
          </cell>
          <cell r="X53">
            <v>0.183</v>
          </cell>
        </row>
        <row r="54">
          <cell r="P54" t="str">
            <v>LCS Outdoor Lighting Sales ($M)</v>
          </cell>
          <cell r="Q54" t="str">
            <v>H</v>
          </cell>
          <cell r="R54">
            <v>0.67</v>
          </cell>
          <cell r="S54">
            <v>0.4572</v>
          </cell>
          <cell r="T54" t="str">
            <v>+</v>
          </cell>
          <cell r="U54">
            <v>0.27300000000000002</v>
          </cell>
          <cell r="Z54">
            <v>0.27300000000000002</v>
          </cell>
        </row>
        <row r="55">
          <cell r="P55" t="str">
            <v>Contract Revenue ($M)</v>
          </cell>
          <cell r="Q55" t="str">
            <v>H</v>
          </cell>
          <cell r="R55">
            <v>6.9</v>
          </cell>
          <cell r="S55">
            <v>7.0078522185032197</v>
          </cell>
          <cell r="T55" t="str">
            <v>+</v>
          </cell>
          <cell r="U55">
            <v>7.5</v>
          </cell>
          <cell r="AA55">
            <v>7.5</v>
          </cell>
        </row>
        <row r="56">
          <cell r="P56" t="str">
            <v>AWH Revenue ($M)</v>
          </cell>
          <cell r="Q56" t="str">
            <v>H</v>
          </cell>
          <cell r="R56">
            <v>1.2</v>
          </cell>
          <cell r="S56">
            <v>1.267496</v>
          </cell>
          <cell r="T56" t="str">
            <v>+</v>
          </cell>
          <cell r="U56">
            <v>1.4</v>
          </cell>
          <cell r="AA56">
            <v>1.4</v>
          </cell>
        </row>
        <row r="57">
          <cell r="P57" t="str">
            <v>HVAC Revenue ($M)</v>
          </cell>
          <cell r="Q57" t="str">
            <v>H</v>
          </cell>
          <cell r="R57">
            <v>2.2999999999999998</v>
          </cell>
          <cell r="S57">
            <v>2.8912330000000002</v>
          </cell>
          <cell r="T57" t="str">
            <v>+</v>
          </cell>
          <cell r="U57">
            <v>3.2</v>
          </cell>
          <cell r="AA57">
            <v>3.2</v>
          </cell>
        </row>
        <row r="58">
          <cell r="P58" t="str">
            <v>Payment Assistance-# Of Accounts</v>
          </cell>
          <cell r="Q58" t="str">
            <v>H</v>
          </cell>
          <cell r="R58">
            <v>0</v>
          </cell>
          <cell r="S58">
            <v>253825.75</v>
          </cell>
          <cell r="T58" t="str">
            <v>+</v>
          </cell>
          <cell r="U58">
            <v>288072</v>
          </cell>
          <cell r="Y58">
            <v>288072</v>
          </cell>
        </row>
        <row r="59">
          <cell r="P59" t="str">
            <v>Payment Assistance-Dollars ($M)</v>
          </cell>
          <cell r="Q59" t="str">
            <v>H</v>
          </cell>
          <cell r="R59">
            <v>9.1</v>
          </cell>
          <cell r="S59">
            <v>20.135999999999999</v>
          </cell>
          <cell r="T59" t="str">
            <v>-</v>
          </cell>
          <cell r="U59">
            <v>9.1999999999999993</v>
          </cell>
          <cell r="Y59">
            <v>9.1999999999999993</v>
          </cell>
        </row>
        <row r="60">
          <cell r="P60" t="str">
            <v>Capital Projects' Results</v>
          </cell>
          <cell r="Q60" t="str">
            <v>H</v>
          </cell>
          <cell r="R60" t="str">
            <v>NA</v>
          </cell>
          <cell r="S60">
            <v>0.95</v>
          </cell>
          <cell r="T60" t="str">
            <v>Quarterly</v>
          </cell>
        </row>
        <row r="63">
          <cell r="P63" t="str">
            <v>GREEN (ENERGY)</v>
          </cell>
          <cell r="Q63" t="str">
            <v>Customer Operations</v>
          </cell>
        </row>
        <row r="64">
          <cell r="Q64" t="str">
            <v>L/H</v>
          </cell>
          <cell r="R64" t="str">
            <v>November 08</v>
          </cell>
          <cell r="S64" t="str">
            <v>2009 Target</v>
          </cell>
          <cell r="T64" t="str">
            <v>Monthly / Quarterly Status</v>
          </cell>
          <cell r="U64" t="str">
            <v>Cust Ops</v>
          </cell>
          <cell r="V64" t="str">
            <v>Cust Cont</v>
          </cell>
          <cell r="W64" t="str">
            <v>Dist Ops</v>
          </cell>
          <cell r="X64" t="str">
            <v>Billing &amp; Rev Ops</v>
          </cell>
          <cell r="Y64" t="str">
            <v>Com Rel &amp; CSC</v>
          </cell>
          <cell r="Z64" t="str">
            <v>LCS &amp; AD</v>
          </cell>
          <cell r="AA64" t="str">
            <v>UM</v>
          </cell>
          <cell r="AB64" t="str">
            <v>RPA</v>
          </cell>
          <cell r="AC64" t="str">
            <v>VP &amp; Support</v>
          </cell>
        </row>
        <row r="65">
          <cell r="P65" t="str">
            <v>Web Transactions (%)</v>
          </cell>
          <cell r="Q65" t="str">
            <v>H</v>
          </cell>
          <cell r="R65">
            <v>1.26E-2</v>
          </cell>
          <cell r="S65">
            <v>0.03</v>
          </cell>
          <cell r="T65" t="str">
            <v>+</v>
          </cell>
          <cell r="U65">
            <v>0.30199999999999999</v>
          </cell>
          <cell r="V65">
            <v>0.30199999999999999</v>
          </cell>
        </row>
        <row r="66">
          <cell r="P66" t="str">
            <v>Paperless Billing (%)</v>
          </cell>
          <cell r="Q66" t="str">
            <v>H</v>
          </cell>
          <cell r="R66" t="str">
            <v>NA</v>
          </cell>
          <cell r="S66">
            <v>2.5000000000000001E-2</v>
          </cell>
          <cell r="T66" t="str">
            <v>-</v>
          </cell>
          <cell r="U66">
            <v>1.6E-2</v>
          </cell>
          <cell r="X66">
            <v>1.6E-2</v>
          </cell>
        </row>
        <row r="67">
          <cell r="P67" t="str">
            <v>Solar Loan Program Applications (MW)</v>
          </cell>
          <cell r="Q67" t="str">
            <v>H</v>
          </cell>
          <cell r="R67" t="str">
            <v>NA</v>
          </cell>
          <cell r="S67">
            <v>11.4</v>
          </cell>
          <cell r="T67" t="str">
            <v>Quarterly</v>
          </cell>
        </row>
        <row r="68">
          <cell r="P68" t="str">
            <v>Cost Per Tier 1 Audit (Whole House Efficiency Sub-Prog)</v>
          </cell>
          <cell r="Q68" t="str">
            <v>L</v>
          </cell>
          <cell r="R68" t="str">
            <v>NA</v>
          </cell>
          <cell r="S68">
            <v>184</v>
          </cell>
          <cell r="T68" t="str">
            <v>Quarterly</v>
          </cell>
        </row>
        <row r="69">
          <cell r="P69" t="str">
            <v>Carbon Abatement Committed Contracts for Warehouses and Hospitals ($M)</v>
          </cell>
          <cell r="Q69" t="str">
            <v>H</v>
          </cell>
          <cell r="R69" t="str">
            <v>NA</v>
          </cell>
          <cell r="S69">
            <v>7.1999999999999993</v>
          </cell>
          <cell r="T69" t="str">
            <v>Quarterly</v>
          </cell>
        </row>
        <row r="70">
          <cell r="P70" t="str">
            <v>Fleet MPG</v>
          </cell>
          <cell r="Q70" t="str">
            <v>L</v>
          </cell>
          <cell r="R70">
            <v>9.14</v>
          </cell>
          <cell r="S70">
            <v>8.9</v>
          </cell>
          <cell r="T70" t="str">
            <v>+</v>
          </cell>
          <cell r="U70">
            <v>9.02</v>
          </cell>
        </row>
        <row r="71">
          <cell r="P71" t="str">
            <v>Non-Hazardous Waste</v>
          </cell>
          <cell r="Q71" t="str">
            <v>H</v>
          </cell>
          <cell r="R71">
            <v>0.74739999999999995</v>
          </cell>
          <cell r="S71">
            <v>0.69499999999999995</v>
          </cell>
          <cell r="T71" t="str">
            <v>-</v>
          </cell>
          <cell r="U71">
            <v>0.62539999999999996</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amp; Accountability"/>
      <sheetName val="Customer Operations"/>
      <sheetName val="PIP Forecast"/>
      <sheetName val="2009 History"/>
      <sheetName val="2010 Monthly Targets"/>
      <sheetName val="2010_CO_ScoreCard"/>
      <sheetName val="Responsible Parties"/>
      <sheetName val="YTD PIP Status"/>
    </sheetNames>
    <sheetDataSet>
      <sheetData sheetId="0"/>
      <sheetData sheetId="1" refreshError="1">
        <row r="8">
          <cell r="A8" t="str">
            <v>OSHA Days Away Rate (Severity)</v>
          </cell>
          <cell r="B8" t="str">
            <v>L</v>
          </cell>
          <cell r="C8">
            <v>19.309999999999999</v>
          </cell>
          <cell r="D8">
            <v>1.69</v>
          </cell>
          <cell r="E8" t="str">
            <v>ê</v>
          </cell>
          <cell r="F8">
            <v>9.93</v>
          </cell>
          <cell r="G8">
            <v>0</v>
          </cell>
          <cell r="H8">
            <v>27.81</v>
          </cell>
          <cell r="I8">
            <v>0</v>
          </cell>
          <cell r="J8">
            <v>0</v>
          </cell>
          <cell r="K8">
            <v>0</v>
          </cell>
          <cell r="L8">
            <v>0</v>
          </cell>
          <cell r="M8">
            <v>0</v>
          </cell>
          <cell r="P8">
            <v>0</v>
          </cell>
          <cell r="Q8">
            <v>1.69</v>
          </cell>
          <cell r="R8" t="str">
            <v>+</v>
          </cell>
          <cell r="S8">
            <v>0</v>
          </cell>
          <cell r="T8">
            <v>0</v>
          </cell>
          <cell r="U8">
            <v>0</v>
          </cell>
          <cell r="V8">
            <v>0</v>
          </cell>
          <cell r="W8">
            <v>0</v>
          </cell>
          <cell r="X8">
            <v>0</v>
          </cell>
          <cell r="Y8">
            <v>0</v>
          </cell>
          <cell r="Z8">
            <v>0</v>
          </cell>
          <cell r="AA8">
            <v>0</v>
          </cell>
          <cell r="AB8">
            <v>0</v>
          </cell>
          <cell r="AC8">
            <v>0</v>
          </cell>
        </row>
        <row r="9">
          <cell r="A9" t="str">
            <v>Motor Vehicle Accident Rate</v>
          </cell>
          <cell r="B9" t="str">
            <v>L</v>
          </cell>
          <cell r="C9">
            <v>5.24</v>
          </cell>
          <cell r="D9">
            <v>2.82</v>
          </cell>
          <cell r="E9" t="str">
            <v>ê</v>
          </cell>
          <cell r="F9">
            <v>3.74</v>
          </cell>
          <cell r="G9">
            <v>0</v>
          </cell>
          <cell r="H9">
            <v>4.57</v>
          </cell>
          <cell r="I9">
            <v>0</v>
          </cell>
          <cell r="J9">
            <v>0</v>
          </cell>
          <cell r="K9">
            <v>0</v>
          </cell>
          <cell r="L9">
            <v>0</v>
          </cell>
          <cell r="M9">
            <v>0</v>
          </cell>
          <cell r="P9">
            <v>2.56</v>
          </cell>
          <cell r="Q9">
            <v>2.82</v>
          </cell>
          <cell r="R9" t="str">
            <v>+</v>
          </cell>
          <cell r="S9">
            <v>0</v>
          </cell>
          <cell r="T9">
            <v>0</v>
          </cell>
          <cell r="U9">
            <v>0</v>
          </cell>
          <cell r="V9">
            <v>0</v>
          </cell>
          <cell r="W9">
            <v>0</v>
          </cell>
          <cell r="X9">
            <v>0</v>
          </cell>
          <cell r="Y9">
            <v>0</v>
          </cell>
          <cell r="Z9">
            <v>0</v>
          </cell>
          <cell r="AA9">
            <v>0</v>
          </cell>
          <cell r="AB9">
            <v>0</v>
          </cell>
          <cell r="AC9">
            <v>0</v>
          </cell>
        </row>
        <row r="10">
          <cell r="A10" t="str">
            <v>Availability - Illness</v>
          </cell>
          <cell r="B10" t="str">
            <v>H</v>
          </cell>
          <cell r="C10">
            <v>0.95599999999999996</v>
          </cell>
          <cell r="D10">
            <v>0.97299999999999998</v>
          </cell>
          <cell r="E10" t="str">
            <v>ê</v>
          </cell>
          <cell r="F10">
            <v>0.95799999999999996</v>
          </cell>
          <cell r="G10">
            <v>0.94299999999999995</v>
          </cell>
          <cell r="H10">
            <v>0.97399999999999998</v>
          </cell>
          <cell r="I10">
            <v>0.94799999999999995</v>
          </cell>
          <cell r="J10">
            <v>0.98099999999999998</v>
          </cell>
          <cell r="K10">
            <v>0.97199999999999998</v>
          </cell>
          <cell r="L10">
            <v>0.96899999999999997</v>
          </cell>
          <cell r="M10">
            <v>0.94099999999999995</v>
          </cell>
          <cell r="P10">
            <v>0.94899999999999995</v>
          </cell>
          <cell r="Q10">
            <v>0.97299999999999998</v>
          </cell>
          <cell r="R10" t="str">
            <v>-</v>
          </cell>
          <cell r="S10">
            <v>0.95499999999999996</v>
          </cell>
          <cell r="T10">
            <v>0.94399999999999995</v>
          </cell>
          <cell r="U10">
            <v>0.96899999999999997</v>
          </cell>
          <cell r="V10">
            <v>0.93600000000000005</v>
          </cell>
          <cell r="W10">
            <v>0.98599999999999999</v>
          </cell>
          <cell r="X10">
            <v>0.97399999999999998</v>
          </cell>
          <cell r="Y10">
            <v>0.99299999999999999</v>
          </cell>
          <cell r="Z10">
            <v>0.93799999999999994</v>
          </cell>
          <cell r="AA10">
            <v>0</v>
          </cell>
          <cell r="AB10">
            <v>0</v>
          </cell>
          <cell r="AC10">
            <v>0</v>
          </cell>
        </row>
        <row r="11">
          <cell r="A11" t="str">
            <v>Staffing Levels - Permanent</v>
          </cell>
          <cell r="B11" t="str">
            <v>L</v>
          </cell>
          <cell r="C11">
            <v>1512</v>
          </cell>
          <cell r="D11">
            <v>1459</v>
          </cell>
          <cell r="E11" t="str">
            <v>é</v>
          </cell>
          <cell r="F11">
            <v>1445</v>
          </cell>
          <cell r="G11">
            <v>409</v>
          </cell>
          <cell r="H11">
            <v>504</v>
          </cell>
          <cell r="I11">
            <v>371</v>
          </cell>
          <cell r="J11">
            <v>78</v>
          </cell>
          <cell r="K11">
            <v>58</v>
          </cell>
          <cell r="L11">
            <v>26</v>
          </cell>
          <cell r="M11">
            <v>10</v>
          </cell>
          <cell r="P11">
            <v>1512</v>
          </cell>
          <cell r="Q11">
            <v>1459</v>
          </cell>
          <cell r="R11" t="str">
            <v>+</v>
          </cell>
          <cell r="S11">
            <v>1456</v>
          </cell>
          <cell r="T11">
            <v>409</v>
          </cell>
          <cell r="U11">
            <v>504</v>
          </cell>
          <cell r="V11">
            <v>371</v>
          </cell>
          <cell r="W11">
            <v>78</v>
          </cell>
          <cell r="X11">
            <v>58</v>
          </cell>
          <cell r="Y11">
            <v>26</v>
          </cell>
          <cell r="Z11">
            <v>10</v>
          </cell>
          <cell r="AA11">
            <v>0.99199999999999999</v>
          </cell>
          <cell r="AB11">
            <v>1</v>
          </cell>
          <cell r="AC11">
            <v>0.96499999999999997</v>
          </cell>
        </row>
        <row r="12">
          <cell r="A12" t="str">
            <v>Overtime</v>
          </cell>
          <cell r="B12" t="str">
            <v>L</v>
          </cell>
          <cell r="C12">
            <v>0.11899999999999999</v>
          </cell>
          <cell r="D12">
            <v>0.04</v>
          </cell>
          <cell r="E12" t="str">
            <v>ê</v>
          </cell>
          <cell r="F12">
            <v>6.2E-2</v>
          </cell>
          <cell r="G12">
            <v>0.111</v>
          </cell>
          <cell r="H12">
            <v>4.5999999999999999E-2</v>
          </cell>
          <cell r="I12">
            <v>4.2000000000000003E-2</v>
          </cell>
          <cell r="J12">
            <v>3.5999999999999997E-2</v>
          </cell>
          <cell r="K12">
            <v>3.1E-2</v>
          </cell>
          <cell r="L12">
            <v>1.9E-2</v>
          </cell>
          <cell r="M12">
            <v>0</v>
          </cell>
          <cell r="P12">
            <v>9.2999999999999999E-2</v>
          </cell>
          <cell r="Q12">
            <v>0.04</v>
          </cell>
          <cell r="R12" t="str">
            <v>+</v>
          </cell>
          <cell r="S12">
            <v>3.4000000000000002E-2</v>
          </cell>
          <cell r="T12">
            <v>7.0000000000000007E-2</v>
          </cell>
          <cell r="U12">
            <v>8.0000000000000002E-3</v>
          </cell>
          <cell r="V12">
            <v>3.2000000000000001E-2</v>
          </cell>
          <cell r="W12">
            <v>2.1000000000000001E-2</v>
          </cell>
          <cell r="X12">
            <v>4.2000000000000003E-2</v>
          </cell>
          <cell r="Y12">
            <v>1.2E-2</v>
          </cell>
          <cell r="Z12">
            <v>0</v>
          </cell>
          <cell r="AA12">
            <v>31</v>
          </cell>
          <cell r="AB12">
            <v>11</v>
          </cell>
          <cell r="AC12">
            <v>33</v>
          </cell>
        </row>
        <row r="13">
          <cell r="A13" t="str">
            <v>Employee Development - MAST</v>
          </cell>
          <cell r="B13" t="str">
            <v>H</v>
          </cell>
          <cell r="C13">
            <v>0.98399999999999999</v>
          </cell>
          <cell r="D13">
            <v>0.97</v>
          </cell>
          <cell r="E13" t="str">
            <v>é</v>
          </cell>
          <cell r="F13">
            <v>0.99</v>
          </cell>
          <cell r="G13">
            <v>0.98399999999999999</v>
          </cell>
          <cell r="H13">
            <v>1</v>
          </cell>
          <cell r="I13">
            <v>0.996</v>
          </cell>
          <cell r="J13">
            <v>1</v>
          </cell>
          <cell r="K13">
            <v>0.96799999999999997</v>
          </cell>
          <cell r="L13">
            <v>1</v>
          </cell>
          <cell r="M13">
            <v>1</v>
          </cell>
          <cell r="P13">
            <v>0.98399999999999999</v>
          </cell>
          <cell r="Q13">
            <v>0.97</v>
          </cell>
          <cell r="R13" t="str">
            <v>+</v>
          </cell>
          <cell r="S13">
            <v>0.99</v>
          </cell>
          <cell r="T13">
            <v>0.98399999999999999</v>
          </cell>
          <cell r="U13">
            <v>1</v>
          </cell>
          <cell r="V13">
            <v>0.996</v>
          </cell>
          <cell r="W13">
            <v>1</v>
          </cell>
          <cell r="X13">
            <v>0.96799999999999997</v>
          </cell>
          <cell r="Y13">
            <v>1</v>
          </cell>
          <cell r="Z13">
            <v>1</v>
          </cell>
          <cell r="AA13">
            <v>3.4000000000000002E-2</v>
          </cell>
          <cell r="AB13">
            <v>0</v>
          </cell>
          <cell r="AC13">
            <v>1.4999999999999999E-2</v>
          </cell>
        </row>
        <row r="14">
          <cell r="A14" t="str">
            <v>Corporate Culture for Ethics and Compliance</v>
          </cell>
          <cell r="B14" t="str">
            <v>H</v>
          </cell>
          <cell r="C14" t="str">
            <v>NA</v>
          </cell>
          <cell r="D14">
            <v>5.57</v>
          </cell>
          <cell r="E14" t="str">
            <v>ê</v>
          </cell>
          <cell r="F14">
            <v>5.09</v>
          </cell>
          <cell r="P14" t="str">
            <v>Employee Technical Training - BU</v>
          </cell>
          <cell r="Q14" t="str">
            <v>H</v>
          </cell>
          <cell r="R14" t="str">
            <v>Quarterly</v>
          </cell>
          <cell r="S14">
            <v>0.66659999999999997</v>
          </cell>
          <cell r="U14" t="str">
            <v>Quarterly</v>
          </cell>
        </row>
        <row r="15">
          <cell r="P15" t="str">
            <v>Employee Development - MAST</v>
          </cell>
          <cell r="Q15" t="str">
            <v>H</v>
          </cell>
          <cell r="R15">
            <v>0.17299999999999999</v>
          </cell>
          <cell r="S15">
            <v>0.85</v>
          </cell>
          <cell r="T15" t="str">
            <v>-</v>
          </cell>
          <cell r="U15">
            <v>0.78</v>
          </cell>
          <cell r="V15">
            <v>0.75</v>
          </cell>
          <cell r="W15">
            <v>0.96</v>
          </cell>
          <cell r="X15">
            <v>0.65</v>
          </cell>
          <cell r="Y15">
            <v>0.72</v>
          </cell>
          <cell r="Z15">
            <v>0.79</v>
          </cell>
          <cell r="AA15">
            <v>0.92</v>
          </cell>
          <cell r="AB15">
            <v>0.82</v>
          </cell>
          <cell r="AC15">
            <v>0.69</v>
          </cell>
        </row>
        <row r="16">
          <cell r="A16" t="str">
            <v>SAFE (reliable)</v>
          </cell>
          <cell r="B16" t="str">
            <v>L/H</v>
          </cell>
          <cell r="C16" t="str">
            <v>Dec 09 YTD</v>
          </cell>
          <cell r="D16" t="str">
            <v>2010 Target</v>
          </cell>
          <cell r="E16" t="str">
            <v>YE Status</v>
          </cell>
          <cell r="F16" t="str">
            <v>Cust Ops</v>
          </cell>
          <cell r="G16" t="str">
            <v>Cust Cont</v>
          </cell>
          <cell r="H16" t="str">
            <v>Dist Ops</v>
          </cell>
          <cell r="I16" t="str">
            <v>Billing &amp; Rev Ops</v>
          </cell>
          <cell r="J16" t="str">
            <v>iPower &amp; AMR</v>
          </cell>
          <cell r="K16" t="str">
            <v>LCS &amp; AD</v>
          </cell>
          <cell r="L16" t="str">
            <v>UM</v>
          </cell>
          <cell r="M16" t="str">
            <v>VP &amp; Support</v>
          </cell>
          <cell r="P16">
            <v>40148</v>
          </cell>
          <cell r="Q16" t="str">
            <v>2010 Target</v>
          </cell>
          <cell r="R16" t="str">
            <v>Report Period Status</v>
          </cell>
          <cell r="S16" t="str">
            <v>Cust Ops</v>
          </cell>
          <cell r="T16" t="str">
            <v>Cust Cont</v>
          </cell>
          <cell r="U16" t="str">
            <v>Dist Ops</v>
          </cell>
          <cell r="V16" t="str">
            <v>Billing &amp; Rev Ops</v>
          </cell>
          <cell r="W16" t="str">
            <v>iPower &amp; AMR</v>
          </cell>
          <cell r="X16" t="str">
            <v>LCS &amp; AD</v>
          </cell>
          <cell r="Y16" t="str">
            <v>UM</v>
          </cell>
          <cell r="Z16" t="str">
            <v>VP &amp; Support</v>
          </cell>
        </row>
        <row r="17">
          <cell r="A17" t="str">
            <v>Percent of Actual Meters Read 1</v>
          </cell>
          <cell r="B17" t="str">
            <v>H</v>
          </cell>
          <cell r="C17">
            <v>0.88500000000000001</v>
          </cell>
          <cell r="D17">
            <v>0.90300000000000002</v>
          </cell>
          <cell r="E17" t="str">
            <v>ê</v>
          </cell>
          <cell r="F17">
            <v>0.88600000000000001</v>
          </cell>
          <cell r="H17">
            <v>0.88600000000000001</v>
          </cell>
          <cell r="P17">
            <v>0.86199999999999999</v>
          </cell>
          <cell r="Q17">
            <v>0.90300000000000002</v>
          </cell>
          <cell r="R17" t="str">
            <v>-</v>
          </cell>
          <cell r="S17">
            <v>0.85399999999999998</v>
          </cell>
          <cell r="U17">
            <v>0.85399999999999998</v>
          </cell>
        </row>
        <row r="18">
          <cell r="A18" t="str">
            <v>Gen'l Inquiry Service Level (30 sec.)</v>
          </cell>
          <cell r="B18" t="str">
            <v>H</v>
          </cell>
          <cell r="C18">
            <v>0.61699999999999999</v>
          </cell>
          <cell r="D18">
            <v>0.82199999999999995</v>
          </cell>
          <cell r="E18" t="str">
            <v>ê</v>
          </cell>
          <cell r="F18">
            <v>0.67200000000000004</v>
          </cell>
          <cell r="G18">
            <v>0.67200000000000004</v>
          </cell>
          <cell r="P18">
            <v>0.64100000000000001</v>
          </cell>
          <cell r="Q18">
            <v>0.82199999999999995</v>
          </cell>
          <cell r="R18" t="str">
            <v>-</v>
          </cell>
          <cell r="S18">
            <v>0.745</v>
          </cell>
          <cell r="T18">
            <v>0.745</v>
          </cell>
        </row>
        <row r="19">
          <cell r="A19" t="str">
            <v>General Inquiry Abandonment Rate</v>
          </cell>
          <cell r="B19" t="str">
            <v>L</v>
          </cell>
          <cell r="C19">
            <v>0.15</v>
          </cell>
          <cell r="D19">
            <v>0.05</v>
          </cell>
          <cell r="E19" t="str">
            <v>ê</v>
          </cell>
          <cell r="F19">
            <v>5.3999999999999999E-2</v>
          </cell>
          <cell r="G19">
            <v>5.3999999999999999E-2</v>
          </cell>
          <cell r="P19">
            <v>5.0999999999999997E-2</v>
          </cell>
          <cell r="Q19">
            <v>0.05</v>
          </cell>
          <cell r="R19" t="str">
            <v>+</v>
          </cell>
          <cell r="S19">
            <v>3.3000000000000002E-2</v>
          </cell>
          <cell r="T19">
            <v>3.3000000000000002E-2</v>
          </cell>
          <cell r="U19" t="str">
            <v>Cust Ops</v>
          </cell>
          <cell r="V19" t="str">
            <v>Cust Cont</v>
          </cell>
          <cell r="W19" t="str">
            <v>Dist Ops</v>
          </cell>
          <cell r="X19" t="str">
            <v>Billing &amp; Rev Ops</v>
          </cell>
          <cell r="Y19" t="str">
            <v>Com Rel &amp; CSC</v>
          </cell>
          <cell r="Z19" t="str">
            <v>LCS &amp; AD</v>
          </cell>
          <cell r="AA19" t="str">
            <v>UM</v>
          </cell>
          <cell r="AB19" t="str">
            <v>RPA</v>
          </cell>
          <cell r="AC19" t="str">
            <v>VP &amp; Support</v>
          </cell>
        </row>
        <row r="20">
          <cell r="A20" t="str">
            <v>First Contact Resolution</v>
          </cell>
          <cell r="B20" t="str">
            <v>H</v>
          </cell>
          <cell r="C20" t="str">
            <v>NA</v>
          </cell>
          <cell r="D20" t="str">
            <v>Tracking</v>
          </cell>
          <cell r="E20" t="str">
            <v>ê</v>
          </cell>
          <cell r="F20">
            <v>0.88400000000000001</v>
          </cell>
          <cell r="H20">
            <v>0.88400000000000001</v>
          </cell>
          <cell r="P20" t="str">
            <v>NA</v>
          </cell>
          <cell r="Q20" t="str">
            <v>Tracking</v>
          </cell>
          <cell r="R20">
            <v>0.90300000000000002</v>
          </cell>
          <cell r="S20">
            <v>0.90100000000000002</v>
          </cell>
          <cell r="T20" t="str">
            <v>-</v>
          </cell>
          <cell r="U20">
            <v>0.89500000000000002</v>
          </cell>
          <cell r="W20">
            <v>0.89500000000000002</v>
          </cell>
        </row>
        <row r="21">
          <cell r="A21" t="str">
            <v>Average Daily Open Billing Exception Cases</v>
          </cell>
          <cell r="B21" t="str">
            <v>L</v>
          </cell>
          <cell r="C21">
            <v>52965</v>
          </cell>
          <cell r="D21">
            <v>18000</v>
          </cell>
          <cell r="E21" t="str">
            <v>é</v>
          </cell>
          <cell r="F21">
            <v>12185</v>
          </cell>
          <cell r="I21">
            <v>12185</v>
          </cell>
          <cell r="P21">
            <v>23241</v>
          </cell>
          <cell r="Q21">
            <v>18000</v>
          </cell>
          <cell r="R21" t="str">
            <v>+</v>
          </cell>
          <cell r="S21">
            <v>12094</v>
          </cell>
          <cell r="V21">
            <v>12094</v>
          </cell>
        </row>
        <row r="22">
          <cell r="A22" t="str">
            <v>Payments Deposited within 1 Bus Day (%)</v>
          </cell>
          <cell r="B22" t="str">
            <v>H</v>
          </cell>
          <cell r="C22">
            <v>0.99</v>
          </cell>
          <cell r="D22">
            <v>0.99099999999999999</v>
          </cell>
          <cell r="E22" t="str">
            <v>é</v>
          </cell>
          <cell r="F22">
            <v>0.99680999999999997</v>
          </cell>
          <cell r="H22">
            <v>3.9</v>
          </cell>
          <cell r="I22">
            <v>0.99680999999999997</v>
          </cell>
          <cell r="P22">
            <v>1</v>
          </cell>
          <cell r="Q22">
            <v>0.99099999999999999</v>
          </cell>
          <cell r="R22" t="str">
            <v>+</v>
          </cell>
          <cell r="S22">
            <v>0.99490000000000001</v>
          </cell>
          <cell r="T22" t="str">
            <v>-</v>
          </cell>
          <cell r="U22">
            <v>5.3</v>
          </cell>
          <cell r="V22">
            <v>0.99490000000000001</v>
          </cell>
          <cell r="W22">
            <v>5.3</v>
          </cell>
        </row>
        <row r="23">
          <cell r="A23" t="str">
            <v>BPU Inquiry Rate-Collection</v>
          </cell>
          <cell r="B23" t="str">
            <v>L</v>
          </cell>
          <cell r="C23">
            <v>1.78</v>
          </cell>
          <cell r="D23">
            <v>1.32</v>
          </cell>
          <cell r="E23" t="str">
            <v>é</v>
          </cell>
          <cell r="F23">
            <v>1.32</v>
          </cell>
          <cell r="G23">
            <v>0.61399999999999999</v>
          </cell>
          <cell r="P23">
            <v>1.37</v>
          </cell>
          <cell r="Q23">
            <v>1.6009932310984596</v>
          </cell>
          <cell r="R23" t="str">
            <v>+</v>
          </cell>
          <cell r="S23">
            <v>0.75</v>
          </cell>
          <cell r="T23" t="str">
            <v>+</v>
          </cell>
          <cell r="U23">
            <v>0.69499999999999995</v>
          </cell>
          <cell r="V23">
            <v>0.69499999999999995</v>
          </cell>
        </row>
        <row r="24">
          <cell r="A24" t="str">
            <v>BPU Inquiries - Non-Collection</v>
          </cell>
          <cell r="B24" t="str">
            <v>L</v>
          </cell>
          <cell r="C24">
            <v>2413</v>
          </cell>
          <cell r="D24">
            <v>1055</v>
          </cell>
          <cell r="E24" t="str">
            <v>ê</v>
          </cell>
          <cell r="F24">
            <v>1195</v>
          </cell>
          <cell r="G24">
            <v>314</v>
          </cell>
          <cell r="H24">
            <v>169</v>
          </cell>
          <cell r="I24">
            <v>695</v>
          </cell>
          <cell r="K24">
            <v>17</v>
          </cell>
          <cell r="P24">
            <v>220</v>
          </cell>
          <cell r="Q24">
            <v>53.226521220385209</v>
          </cell>
          <cell r="R24" t="str">
            <v>-</v>
          </cell>
          <cell r="S24">
            <v>87</v>
          </cell>
          <cell r="T24">
            <v>14</v>
          </cell>
          <cell r="U24">
            <v>8</v>
          </cell>
          <cell r="V24">
            <v>64</v>
          </cell>
          <cell r="X24">
            <v>1</v>
          </cell>
        </row>
        <row r="25">
          <cell r="A25" t="str">
            <v>Perception Survey (Residential)</v>
          </cell>
          <cell r="B25" t="str">
            <v>H</v>
          </cell>
          <cell r="C25">
            <v>74</v>
          </cell>
          <cell r="D25">
            <v>76</v>
          </cell>
          <cell r="E25" t="str">
            <v>é</v>
          </cell>
          <cell r="F25">
            <v>76</v>
          </cell>
          <cell r="P25">
            <v>73</v>
          </cell>
          <cell r="Q25">
            <v>76</v>
          </cell>
          <cell r="R25" t="str">
            <v>o</v>
          </cell>
          <cell r="S25">
            <v>76</v>
          </cell>
        </row>
        <row r="26">
          <cell r="A26" t="str">
            <v>Perception Survey (Small Business)</v>
          </cell>
          <cell r="B26" t="str">
            <v>H</v>
          </cell>
          <cell r="C26">
            <v>74</v>
          </cell>
          <cell r="D26">
            <v>76</v>
          </cell>
          <cell r="E26" t="str">
            <v>é</v>
          </cell>
          <cell r="F26">
            <v>76</v>
          </cell>
          <cell r="P26">
            <v>74</v>
          </cell>
          <cell r="Q26">
            <v>76</v>
          </cell>
          <cell r="R26" t="str">
            <v>+</v>
          </cell>
          <cell r="S26">
            <v>79</v>
          </cell>
        </row>
        <row r="27">
          <cell r="A27" t="str">
            <v>Perception Survey (Large Business)</v>
          </cell>
          <cell r="B27" t="str">
            <v>H</v>
          </cell>
          <cell r="C27">
            <v>76</v>
          </cell>
          <cell r="D27">
            <v>77</v>
          </cell>
          <cell r="E27" t="str">
            <v>ê</v>
          </cell>
          <cell r="F27">
            <v>75</v>
          </cell>
          <cell r="P27">
            <v>74</v>
          </cell>
          <cell r="Q27">
            <v>77</v>
          </cell>
          <cell r="R27" t="str">
            <v>-</v>
          </cell>
          <cell r="S27">
            <v>73</v>
          </cell>
        </row>
        <row r="28">
          <cell r="A28" t="str">
            <v>Moment of Truth Survey</v>
          </cell>
          <cell r="B28" t="str">
            <v>H</v>
          </cell>
          <cell r="C28">
            <v>8.1999999999999993</v>
          </cell>
          <cell r="D28">
            <v>8.6999999999999993</v>
          </cell>
          <cell r="E28" t="str">
            <v>ê</v>
          </cell>
          <cell r="F28">
            <v>8.1999999999999993</v>
          </cell>
          <cell r="G28">
            <v>8.3000000000000007</v>
          </cell>
          <cell r="I28">
            <v>8</v>
          </cell>
          <cell r="P28">
            <v>8.3000000000000007</v>
          </cell>
          <cell r="Q28">
            <v>8.6999999999999993</v>
          </cell>
          <cell r="R28" t="str">
            <v>-</v>
          </cell>
          <cell r="S28">
            <v>8</v>
          </cell>
          <cell r="T28">
            <v>8.1999999999999993</v>
          </cell>
          <cell r="U28">
            <v>1</v>
          </cell>
          <cell r="V28">
            <v>7.4</v>
          </cell>
          <cell r="X28">
            <v>1</v>
          </cell>
        </row>
        <row r="29">
          <cell r="A29" t="str">
            <v>1   All historical MR data has been updated to reflect data obtained from the P+4 Meter Reading System.</v>
          </cell>
          <cell r="B29" t="str">
            <v>H</v>
          </cell>
          <cell r="C29">
            <v>104290</v>
          </cell>
          <cell r="D29">
            <v>126994</v>
          </cell>
          <cell r="E29" t="str">
            <v>ê</v>
          </cell>
          <cell r="F29">
            <v>101261</v>
          </cell>
          <cell r="L29">
            <v>101261</v>
          </cell>
          <cell r="P29" t="str">
            <v>Participation in Auto-Pay</v>
          </cell>
          <cell r="Q29" t="str">
            <v>H</v>
          </cell>
          <cell r="R29">
            <v>104290</v>
          </cell>
          <cell r="S29">
            <v>126444.27272727279</v>
          </cell>
          <cell r="T29" t="str">
            <v>-</v>
          </cell>
          <cell r="U29">
            <v>101261</v>
          </cell>
          <cell r="AA29">
            <v>101261</v>
          </cell>
        </row>
        <row r="30">
          <cell r="A30" t="str">
            <v>ECONOMIC</v>
          </cell>
          <cell r="B30" t="str">
            <v>L/H</v>
          </cell>
          <cell r="C30" t="str">
            <v>Dec 09 YTD</v>
          </cell>
          <cell r="D30" t="str">
            <v>2010 Target</v>
          </cell>
          <cell r="E30" t="str">
            <v>YE Status</v>
          </cell>
          <cell r="F30" t="str">
            <v>Cust Ops</v>
          </cell>
          <cell r="G30" t="str">
            <v>Cust Cont</v>
          </cell>
          <cell r="H30" t="str">
            <v>Dist Ops</v>
          </cell>
          <cell r="I30" t="str">
            <v>Billing &amp; Rev Ops</v>
          </cell>
          <cell r="J30" t="str">
            <v>iPower &amp; AMR</v>
          </cell>
          <cell r="K30" t="str">
            <v>LCS &amp; AD</v>
          </cell>
          <cell r="L30" t="str">
            <v>UM</v>
          </cell>
          <cell r="M30" t="str">
            <v>VP &amp; Support</v>
          </cell>
          <cell r="P30">
            <v>40148</v>
          </cell>
          <cell r="Q30" t="str">
            <v>2010 Target</v>
          </cell>
          <cell r="R30" t="str">
            <v>Report Period Status</v>
          </cell>
          <cell r="S30" t="str">
            <v>Cust Ops</v>
          </cell>
          <cell r="T30" t="str">
            <v>Cust Cont</v>
          </cell>
          <cell r="U30" t="str">
            <v>Dist Ops</v>
          </cell>
          <cell r="V30" t="str">
            <v>Billing &amp; Rev Ops</v>
          </cell>
          <cell r="W30" t="str">
            <v>iPower &amp; AMR</v>
          </cell>
          <cell r="X30" t="str">
            <v>LCS &amp; AD</v>
          </cell>
          <cell r="Y30" t="str">
            <v>UM</v>
          </cell>
          <cell r="Z30" t="str">
            <v>VP &amp; Support</v>
          </cell>
        </row>
        <row r="31">
          <cell r="A31" t="str">
            <v>CapEx ($M)</v>
          </cell>
          <cell r="B31" t="str">
            <v>L</v>
          </cell>
          <cell r="C31">
            <v>33.101489000000001</v>
          </cell>
          <cell r="D31">
            <v>21.4</v>
          </cell>
          <cell r="E31" t="str">
            <v>é</v>
          </cell>
          <cell r="F31">
            <v>13</v>
          </cell>
          <cell r="M31">
            <v>13</v>
          </cell>
          <cell r="P31">
            <v>-4.1258489999999997</v>
          </cell>
          <cell r="Q31">
            <v>1.7696689999999999</v>
          </cell>
          <cell r="R31" t="str">
            <v>-</v>
          </cell>
          <cell r="S31">
            <v>3.34</v>
          </cell>
          <cell r="T31" t="str">
            <v>+</v>
          </cell>
          <cell r="U31">
            <v>0.99</v>
          </cell>
          <cell r="Z31">
            <v>3.34</v>
          </cell>
        </row>
        <row r="32">
          <cell r="A32" t="str">
            <v>Controllable O&amp;M ($M)</v>
          </cell>
          <cell r="B32" t="str">
            <v>L</v>
          </cell>
          <cell r="C32">
            <v>217</v>
          </cell>
          <cell r="D32">
            <v>228.5</v>
          </cell>
          <cell r="E32" t="str">
            <v>ê</v>
          </cell>
          <cell r="F32">
            <v>231.7</v>
          </cell>
          <cell r="G32">
            <v>37.762</v>
          </cell>
          <cell r="H32">
            <v>35.963999999999999</v>
          </cell>
          <cell r="I32">
            <v>47.612000000000002</v>
          </cell>
          <cell r="J32">
            <v>16.123999999999999</v>
          </cell>
          <cell r="K32">
            <v>6.18</v>
          </cell>
          <cell r="L32">
            <v>10.108000000000001</v>
          </cell>
          <cell r="M32">
            <v>77.900000000000006</v>
          </cell>
          <cell r="P32">
            <v>15.2</v>
          </cell>
          <cell r="Q32">
            <v>18.97828788</v>
          </cell>
          <cell r="R32" t="str">
            <v>+</v>
          </cell>
          <cell r="S32">
            <v>17.100000000000001</v>
          </cell>
          <cell r="T32">
            <v>3.1560000000000001</v>
          </cell>
          <cell r="U32">
            <v>3.306</v>
          </cell>
          <cell r="V32">
            <v>4.0810000000000004</v>
          </cell>
          <cell r="W32">
            <v>0.36799999999999999</v>
          </cell>
          <cell r="X32">
            <v>0.53500000000000003</v>
          </cell>
          <cell r="Y32">
            <v>0.873</v>
          </cell>
          <cell r="Z32">
            <v>4.8</v>
          </cell>
        </row>
        <row r="33">
          <cell r="A33" t="str">
            <v>Net Write-Off ($) /$100 billed</v>
          </cell>
          <cell r="B33" t="str">
            <v>L</v>
          </cell>
          <cell r="C33">
            <v>1.24</v>
          </cell>
          <cell r="D33">
            <v>1</v>
          </cell>
          <cell r="E33" t="str">
            <v>ê</v>
          </cell>
          <cell r="F33">
            <v>1.46</v>
          </cell>
          <cell r="I33">
            <v>1.46</v>
          </cell>
          <cell r="P33">
            <v>2.2999999999999998</v>
          </cell>
          <cell r="Q33">
            <v>1</v>
          </cell>
          <cell r="R33" t="str">
            <v>+</v>
          </cell>
          <cell r="S33">
            <v>0.88</v>
          </cell>
          <cell r="T33" t="str">
            <v>-</v>
          </cell>
          <cell r="U33">
            <v>73</v>
          </cell>
          <cell r="V33">
            <v>0.88</v>
          </cell>
        </row>
        <row r="34">
          <cell r="A34" t="str">
            <v>Days Sales Outstanding</v>
          </cell>
          <cell r="B34" t="str">
            <v>L</v>
          </cell>
          <cell r="C34">
            <v>37.1</v>
          </cell>
          <cell r="D34">
            <v>34.700000000000003</v>
          </cell>
          <cell r="E34" t="str">
            <v>ê</v>
          </cell>
          <cell r="F34">
            <v>40.94</v>
          </cell>
          <cell r="I34">
            <v>40.94</v>
          </cell>
          <cell r="P34">
            <v>35.6</v>
          </cell>
          <cell r="Q34">
            <v>34.700000000000003</v>
          </cell>
          <cell r="R34" t="str">
            <v>-</v>
          </cell>
          <cell r="S34">
            <v>36.46</v>
          </cell>
          <cell r="T34" t="str">
            <v>-</v>
          </cell>
          <cell r="U34">
            <v>74</v>
          </cell>
          <cell r="V34">
            <v>36.46</v>
          </cell>
        </row>
        <row r="35">
          <cell r="A35" t="str">
            <v>Aged Receivables &gt;90 Days (%) 2</v>
          </cell>
          <cell r="B35" t="str">
            <v>L</v>
          </cell>
          <cell r="C35">
            <v>0.2</v>
          </cell>
          <cell r="D35">
            <v>0.16500000000000001</v>
          </cell>
          <cell r="E35" t="str">
            <v>ê</v>
          </cell>
          <cell r="F35">
            <v>0.20380000000000001</v>
          </cell>
          <cell r="G35">
            <v>8.1</v>
          </cell>
          <cell r="I35">
            <v>0.20380000000000001</v>
          </cell>
          <cell r="J35">
            <v>8.5</v>
          </cell>
          <cell r="P35">
            <v>0.219</v>
          </cell>
          <cell r="Q35">
            <v>0.16500000000000001</v>
          </cell>
          <cell r="R35" t="str">
            <v>+</v>
          </cell>
          <cell r="S35">
            <v>0.2248</v>
          </cell>
          <cell r="U35" t="str">
            <v>Quarterly</v>
          </cell>
          <cell r="V35">
            <v>0.2248</v>
          </cell>
          <cell r="Y35" t="str">
            <v>Qtrly</v>
          </cell>
        </row>
        <row r="36">
          <cell r="A36" t="str">
            <v>LCS Outdoor Lighting Sales ($M)</v>
          </cell>
          <cell r="B36" t="str">
            <v>H</v>
          </cell>
          <cell r="C36">
            <v>4.1501619999999999</v>
          </cell>
          <cell r="D36">
            <v>4.2</v>
          </cell>
          <cell r="E36" t="str">
            <v>é</v>
          </cell>
          <cell r="F36">
            <v>6.4329520000000002</v>
          </cell>
          <cell r="G36">
            <v>8.1</v>
          </cell>
          <cell r="K36">
            <v>6.4329520000000002</v>
          </cell>
          <cell r="P36">
            <v>2.2260049999999998</v>
          </cell>
          <cell r="Q36">
            <v>0.26</v>
          </cell>
          <cell r="R36" t="str">
            <v>-</v>
          </cell>
          <cell r="S36">
            <v>0.20849899999999999</v>
          </cell>
          <cell r="U36" t="str">
            <v>Quarterly</v>
          </cell>
          <cell r="V36" t="str">
            <v>Qtrly</v>
          </cell>
          <cell r="X36">
            <v>0.20849899999999999</v>
          </cell>
          <cell r="Y36" t="str">
            <v>Qtrly</v>
          </cell>
        </row>
        <row r="37">
          <cell r="A37" t="str">
            <v>Total AS Revenue ($M)</v>
          </cell>
          <cell r="B37" t="str">
            <v>H</v>
          </cell>
          <cell r="C37">
            <v>135.34603799999999</v>
          </cell>
          <cell r="D37">
            <v>134.5</v>
          </cell>
          <cell r="E37" t="str">
            <v>é</v>
          </cell>
          <cell r="F37">
            <v>141.6</v>
          </cell>
          <cell r="L37">
            <v>141.6</v>
          </cell>
          <cell r="M37">
            <v>8.9</v>
          </cell>
          <cell r="P37">
            <v>13.674338000000001</v>
          </cell>
          <cell r="Q37">
            <v>11.41328223650692</v>
          </cell>
          <cell r="R37" t="str">
            <v>+</v>
          </cell>
          <cell r="S37">
            <v>12.8</v>
          </cell>
          <cell r="U37" t="str">
            <v>SemiAnnul</v>
          </cell>
          <cell r="Y37">
            <v>12.8</v>
          </cell>
          <cell r="AB37" t="str">
            <v>SemiAn</v>
          </cell>
        </row>
        <row r="38">
          <cell r="A38" t="str">
            <v>Payment Assistance-Dollars ($M)</v>
          </cell>
          <cell r="B38" t="str">
            <v>H</v>
          </cell>
          <cell r="C38">
            <v>205.06674799999999</v>
          </cell>
          <cell r="D38">
            <v>181.8</v>
          </cell>
          <cell r="E38" t="str">
            <v>é</v>
          </cell>
          <cell r="F38">
            <v>213.4</v>
          </cell>
          <cell r="J38">
            <v>7.4</v>
          </cell>
          <cell r="M38">
            <v>7.9</v>
          </cell>
          <cell r="P38">
            <v>10.115572999999999</v>
          </cell>
          <cell r="Q38">
            <v>8.9678665572538225</v>
          </cell>
          <cell r="R38" t="str">
            <v>+</v>
          </cell>
          <cell r="S38">
            <v>11.3</v>
          </cell>
          <cell r="T38" t="str">
            <v>+</v>
          </cell>
          <cell r="U38">
            <v>8.1999999999999993</v>
          </cell>
          <cell r="Y38">
            <v>8.1999999999999993</v>
          </cell>
          <cell r="AB38">
            <v>8.3000000000000007</v>
          </cell>
        </row>
        <row r="39">
          <cell r="A39" t="str">
            <v>2   YTD Based on a rolling 12 months.</v>
          </cell>
          <cell r="B39" t="str">
            <v>L</v>
          </cell>
          <cell r="C39">
            <v>0</v>
          </cell>
          <cell r="D39">
            <v>2</v>
          </cell>
          <cell r="E39" t="str">
            <v>ê</v>
          </cell>
          <cell r="F39" t="str">
            <v xml:space="preserve"> </v>
          </cell>
          <cell r="J39">
            <v>5</v>
          </cell>
          <cell r="P39" t="str">
            <v>SOX Test Failure</v>
          </cell>
          <cell r="Q39" t="str">
            <v>L</v>
          </cell>
          <cell r="R39">
            <v>0</v>
          </cell>
          <cell r="S39">
            <v>0</v>
          </cell>
          <cell r="T39" t="str">
            <v>+</v>
          </cell>
          <cell r="U39">
            <v>0</v>
          </cell>
          <cell r="Y39">
            <v>0</v>
          </cell>
        </row>
        <row r="40">
          <cell r="A40" t="str">
            <v>1 Beginning April 2009, the data source for Percent Meters Read has changed.</v>
          </cell>
        </row>
        <row r="41">
          <cell r="A41" t="str">
            <v>GREEN (ENERGY)</v>
          </cell>
          <cell r="B41" t="str">
            <v>L/H</v>
          </cell>
          <cell r="C41" t="str">
            <v>Dec 09 YTD</v>
          </cell>
          <cell r="D41" t="str">
            <v>2010 Target</v>
          </cell>
          <cell r="E41" t="str">
            <v>YE Status</v>
          </cell>
          <cell r="F41" t="str">
            <v>Cust Ops</v>
          </cell>
          <cell r="G41" t="str">
            <v>Cust Cont</v>
          </cell>
          <cell r="H41" t="str">
            <v>Dist Ops</v>
          </cell>
          <cell r="I41" t="str">
            <v>Billing &amp; Rev Ops</v>
          </cell>
          <cell r="J41" t="str">
            <v>iPower &amp; AMR</v>
          </cell>
          <cell r="K41" t="str">
            <v>LCS &amp; AD</v>
          </cell>
          <cell r="L41" t="str">
            <v>UM</v>
          </cell>
          <cell r="M41" t="str">
            <v>VP &amp; Support</v>
          </cell>
          <cell r="P41">
            <v>40148</v>
          </cell>
          <cell r="Q41" t="str">
            <v>2010 Target</v>
          </cell>
          <cell r="R41" t="str">
            <v>Report Period Status</v>
          </cell>
          <cell r="S41" t="str">
            <v>Cust Ops</v>
          </cell>
          <cell r="T41" t="str">
            <v>Cust Cont</v>
          </cell>
          <cell r="U41" t="str">
            <v>Dist Ops</v>
          </cell>
          <cell r="V41" t="str">
            <v>Billing &amp; Rev Ops</v>
          </cell>
          <cell r="W41" t="str">
            <v>iPower &amp; AMR</v>
          </cell>
          <cell r="X41" t="str">
            <v>LCS &amp; AD</v>
          </cell>
          <cell r="Y41" t="str">
            <v>UM</v>
          </cell>
          <cell r="Z41" t="str">
            <v>VP &amp; Support</v>
          </cell>
        </row>
        <row r="42">
          <cell r="A42" t="str">
            <v>Web Transactions (%)</v>
          </cell>
          <cell r="B42" t="str">
            <v>H</v>
          </cell>
          <cell r="C42">
            <v>0.221</v>
          </cell>
          <cell r="D42">
            <v>0.22</v>
          </cell>
          <cell r="E42" t="str">
            <v>é</v>
          </cell>
          <cell r="F42">
            <v>0.27800000000000002</v>
          </cell>
          <cell r="G42">
            <v>0.27800000000000002</v>
          </cell>
          <cell r="P42">
            <v>0.27300000000000002</v>
          </cell>
          <cell r="Q42">
            <v>0.22</v>
          </cell>
          <cell r="R42" t="str">
            <v>+</v>
          </cell>
          <cell r="S42">
            <v>0.29199999999999998</v>
          </cell>
          <cell r="T42">
            <v>0.29199999999999998</v>
          </cell>
        </row>
        <row r="43">
          <cell r="A43" t="str">
            <v>Paperless Billing (%)</v>
          </cell>
          <cell r="B43" t="str">
            <v>H</v>
          </cell>
          <cell r="C43">
            <v>0.02</v>
          </cell>
          <cell r="D43">
            <v>0.08</v>
          </cell>
          <cell r="E43" t="str">
            <v>ê</v>
          </cell>
          <cell r="F43">
            <v>5.7000000000000002E-2</v>
          </cell>
          <cell r="I43">
            <v>5.7000000000000002E-2</v>
          </cell>
          <cell r="P43">
            <v>0.02</v>
          </cell>
          <cell r="Q43">
            <v>0.08</v>
          </cell>
          <cell r="R43" t="str">
            <v>-</v>
          </cell>
          <cell r="S43">
            <v>5.7000000000000002E-2</v>
          </cell>
          <cell r="T43" t="str">
            <v>Monthly / Quarterly Status</v>
          </cell>
          <cell r="U43" t="str">
            <v>Cust Ops</v>
          </cell>
          <cell r="V43">
            <v>5.7000000000000002E-2</v>
          </cell>
          <cell r="W43" t="str">
            <v>Dist Ops</v>
          </cell>
          <cell r="X43" t="str">
            <v>Billing &amp; Rev Ops</v>
          </cell>
          <cell r="Y43" t="str">
            <v>Com Rel &amp; CSC</v>
          </cell>
          <cell r="Z43" t="str">
            <v>LCS &amp; AD</v>
          </cell>
          <cell r="AA43" t="str">
            <v>UM</v>
          </cell>
          <cell r="AB43" t="str">
            <v>RPA</v>
          </cell>
          <cell r="AC43" t="str">
            <v>VP &amp; Support</v>
          </cell>
        </row>
        <row r="44">
          <cell r="A44" t="str">
            <v>Solar Loan Committed Investment ($M)</v>
          </cell>
          <cell r="B44" t="str">
            <v>H</v>
          </cell>
          <cell r="C44">
            <v>42.933844999999998</v>
          </cell>
          <cell r="D44">
            <v>54.3</v>
          </cell>
          <cell r="E44" t="str">
            <v>é</v>
          </cell>
          <cell r="F44">
            <v>70.7</v>
          </cell>
          <cell r="K44">
            <v>70.7</v>
          </cell>
          <cell r="P44">
            <v>22.087311</v>
          </cell>
          <cell r="Q44">
            <v>8.1</v>
          </cell>
          <cell r="R44" t="str">
            <v>+</v>
          </cell>
          <cell r="S44">
            <v>9.4</v>
          </cell>
          <cell r="T44" t="str">
            <v>+</v>
          </cell>
          <cell r="U44">
            <v>7.0000000000000007E-2</v>
          </cell>
          <cell r="X44">
            <v>9.4</v>
          </cell>
          <cell r="AC44">
            <v>7.0000000000000007E-2</v>
          </cell>
        </row>
        <row r="45">
          <cell r="A45" t="str">
            <v>Energy Efficiency Committed Investment ($M)</v>
          </cell>
          <cell r="B45" t="str">
            <v>H</v>
          </cell>
          <cell r="C45">
            <v>20.071424</v>
          </cell>
          <cell r="D45">
            <v>87.3</v>
          </cell>
          <cell r="E45" t="str">
            <v>é</v>
          </cell>
          <cell r="F45">
            <v>89.7</v>
          </cell>
          <cell r="K45">
            <v>89.7</v>
          </cell>
          <cell r="P45">
            <v>9.7853949999999994</v>
          </cell>
          <cell r="Q45">
            <v>10.370900910000001</v>
          </cell>
          <cell r="R45" t="str">
            <v>-</v>
          </cell>
          <cell r="S45">
            <v>8.8000000000000007</v>
          </cell>
          <cell r="T45" t="str">
            <v>-</v>
          </cell>
          <cell r="U45">
            <v>0.23300000000000001</v>
          </cell>
          <cell r="X45">
            <v>8.8000000000000007</v>
          </cell>
          <cell r="AC45">
            <v>0.23300000000000001</v>
          </cell>
        </row>
        <row r="46">
          <cell r="P46" t="str">
            <v>Accountability O&amp;M ($M)</v>
          </cell>
          <cell r="Q46" t="str">
            <v>L</v>
          </cell>
          <cell r="R46">
            <v>12.9</v>
          </cell>
          <cell r="S46">
            <v>14.713585</v>
          </cell>
          <cell r="T46" t="str">
            <v>-</v>
          </cell>
          <cell r="U46">
            <v>15.112959</v>
          </cell>
          <cell r="V46">
            <v>2.5872310000000001</v>
          </cell>
          <cell r="W46">
            <v>3.014513</v>
          </cell>
          <cell r="X46">
            <v>2.344919</v>
          </cell>
          <cell r="Y46">
            <v>1.3205929999999999</v>
          </cell>
          <cell r="Z46">
            <v>0.39267099999999999</v>
          </cell>
          <cell r="AA46">
            <v>0.75771900000000003</v>
          </cell>
          <cell r="AB46">
            <v>0.101812</v>
          </cell>
          <cell r="AC46">
            <v>4.5935009999999998</v>
          </cell>
        </row>
        <row r="47">
          <cell r="P47" t="str">
            <v>Net Write-Off ($) /$100 billed</v>
          </cell>
          <cell r="Q47" t="str">
            <v>L</v>
          </cell>
          <cell r="R47">
            <v>1.22</v>
          </cell>
          <cell r="S47">
            <v>0.82</v>
          </cell>
          <cell r="T47" t="str">
            <v>-</v>
          </cell>
          <cell r="U47">
            <v>2.72</v>
          </cell>
          <cell r="X47">
            <v>2.72</v>
          </cell>
        </row>
        <row r="48">
          <cell r="A48" t="str">
            <v>Expected to meet or exceed goal   é    Achievement of goal not yet assured   çè    Not expected to meet goal   ê</v>
          </cell>
          <cell r="I48" t="str">
            <v>Report Under Development</v>
          </cell>
          <cell r="P48" t="str">
            <v>Days Sales Outstanding</v>
          </cell>
          <cell r="Q48" t="str">
            <v>L</v>
          </cell>
          <cell r="R48">
            <v>34.4</v>
          </cell>
          <cell r="S48">
            <v>34.5</v>
          </cell>
          <cell r="T48" t="str">
            <v>-</v>
          </cell>
          <cell r="U48">
            <v>39.5</v>
          </cell>
          <cell r="X48">
            <v>39.5</v>
          </cell>
        </row>
        <row r="49">
          <cell r="P49" t="str">
            <v>Aged Receivables &gt;90 Days (%) 3</v>
          </cell>
          <cell r="Q49" t="str">
            <v>L</v>
          </cell>
          <cell r="R49">
            <v>0.17599999999999999</v>
          </cell>
          <cell r="S49">
            <v>0.14499999999999999</v>
          </cell>
          <cell r="T49" t="str">
            <v>-</v>
          </cell>
          <cell r="U49">
            <v>0.25230000000000002</v>
          </cell>
          <cell r="X49">
            <v>0.25230000000000002</v>
          </cell>
        </row>
        <row r="50">
          <cell r="P50" t="str">
            <v xml:space="preserve">Notice Dollars Collected on RNP (%) </v>
          </cell>
          <cell r="Q50" t="str">
            <v>H</v>
          </cell>
          <cell r="R50">
            <v>0.66</v>
          </cell>
          <cell r="S50">
            <v>0.70099999999999996</v>
          </cell>
        </row>
        <row r="51">
          <cell r="P51" t="str">
            <v>Dollars Treated by Field Collections</v>
          </cell>
          <cell r="Q51" t="str">
            <v>H</v>
          </cell>
          <cell r="R51">
            <v>13.9</v>
          </cell>
          <cell r="S51">
            <v>15.630308720588252</v>
          </cell>
        </row>
        <row r="52">
          <cell r="P52" t="str">
            <v>Unbilled Revenue Recovery ($M)</v>
          </cell>
          <cell r="Q52" t="str">
            <v>H</v>
          </cell>
          <cell r="R52">
            <v>2.2000000000000002</v>
          </cell>
          <cell r="S52">
            <v>2.9797671473796945</v>
          </cell>
        </row>
        <row r="53">
          <cell r="P53" t="str">
            <v>Delinquent Accounts Covered By Deposit</v>
          </cell>
          <cell r="Q53" t="str">
            <v>H</v>
          </cell>
          <cell r="R53">
            <v>0.247</v>
          </cell>
          <cell r="S53">
            <v>0.23</v>
          </cell>
          <cell r="T53" t="str">
            <v>-</v>
          </cell>
          <cell r="U53">
            <v>0.183</v>
          </cell>
          <cell r="X53">
            <v>0.183</v>
          </cell>
        </row>
        <row r="54">
          <cell r="P54" t="str">
            <v>LCS Outdoor Lighting Sales ($M)</v>
          </cell>
          <cell r="Q54" t="str">
            <v>H</v>
          </cell>
          <cell r="R54">
            <v>0.67</v>
          </cell>
          <cell r="S54">
            <v>0.4572</v>
          </cell>
          <cell r="T54" t="str">
            <v>+</v>
          </cell>
          <cell r="U54">
            <v>0.27300000000000002</v>
          </cell>
          <cell r="Z54">
            <v>0.27300000000000002</v>
          </cell>
        </row>
        <row r="55">
          <cell r="A55" t="str">
            <v>Arrow Choices</v>
          </cell>
          <cell r="B55" t="str">
            <v>ê</v>
          </cell>
          <cell r="C55" t="str">
            <v>ê</v>
          </cell>
          <cell r="P55" t="str">
            <v>Contract Revenue ($M)</v>
          </cell>
          <cell r="Q55" t="str">
            <v>H</v>
          </cell>
          <cell r="R55">
            <v>6.9</v>
          </cell>
          <cell r="S55">
            <v>7.0078522185032197</v>
          </cell>
          <cell r="T55" t="str">
            <v>+</v>
          </cell>
          <cell r="U55">
            <v>7.5</v>
          </cell>
          <cell r="AA55">
            <v>7.5</v>
          </cell>
        </row>
        <row r="56">
          <cell r="B56" t="str">
            <v>é</v>
          </cell>
          <cell r="C56" t="str">
            <v>é</v>
          </cell>
          <cell r="P56" t="str">
            <v>AWH Revenue ($M)</v>
          </cell>
          <cell r="Q56" t="str">
            <v>H</v>
          </cell>
          <cell r="R56">
            <v>1.2</v>
          </cell>
          <cell r="S56">
            <v>1.267496</v>
          </cell>
          <cell r="T56" t="str">
            <v>+</v>
          </cell>
          <cell r="U56">
            <v>1.4</v>
          </cell>
          <cell r="AA56">
            <v>1.4</v>
          </cell>
        </row>
        <row r="57">
          <cell r="B57" t="str">
            <v>çè</v>
          </cell>
          <cell r="C57" t="str">
            <v>çè</v>
          </cell>
          <cell r="P57" t="str">
            <v>HVAC Revenue ($M)</v>
          </cell>
          <cell r="Q57" t="str">
            <v>H</v>
          </cell>
          <cell r="R57">
            <v>2.2999999999999998</v>
          </cell>
          <cell r="S57">
            <v>2.8912330000000002</v>
          </cell>
          <cell r="T57" t="str">
            <v>+</v>
          </cell>
          <cell r="U57">
            <v>3.2</v>
          </cell>
          <cell r="AA57">
            <v>3.2</v>
          </cell>
        </row>
        <row r="58">
          <cell r="P58" t="str">
            <v>Payment Assistance-# Of Accounts</v>
          </cell>
          <cell r="Q58" t="str">
            <v>H</v>
          </cell>
          <cell r="R58">
            <v>0</v>
          </cell>
          <cell r="S58">
            <v>253825.75</v>
          </cell>
          <cell r="T58" t="str">
            <v>+</v>
          </cell>
          <cell r="U58">
            <v>288072</v>
          </cell>
          <cell r="Y58">
            <v>288072</v>
          </cell>
        </row>
        <row r="59">
          <cell r="P59" t="str">
            <v>Payment Assistance-Dollars ($M)</v>
          </cell>
          <cell r="Q59" t="str">
            <v>H</v>
          </cell>
          <cell r="R59">
            <v>9.1</v>
          </cell>
          <cell r="S59">
            <v>20.135999999999999</v>
          </cell>
          <cell r="T59" t="str">
            <v>-</v>
          </cell>
          <cell r="U59">
            <v>9.1999999999999993</v>
          </cell>
          <cell r="Y59">
            <v>9.1999999999999993</v>
          </cell>
        </row>
        <row r="60">
          <cell r="P60" t="str">
            <v>Capital Projects' Results</v>
          </cell>
          <cell r="Q60" t="str">
            <v>H</v>
          </cell>
          <cell r="R60" t="str">
            <v>NA</v>
          </cell>
          <cell r="S60">
            <v>0.95</v>
          </cell>
          <cell r="T60" t="str">
            <v>Quarterly</v>
          </cell>
        </row>
        <row r="63">
          <cell r="P63" t="str">
            <v>GREEN (ENERGY)</v>
          </cell>
          <cell r="Q63" t="str">
            <v>Customer Operations</v>
          </cell>
        </row>
        <row r="64">
          <cell r="Q64" t="str">
            <v>L/H</v>
          </cell>
          <cell r="R64" t="str">
            <v>November 08</v>
          </cell>
          <cell r="S64" t="str">
            <v>2009 Target</v>
          </cell>
          <cell r="T64" t="str">
            <v>Monthly / Quarterly Status</v>
          </cell>
          <cell r="U64" t="str">
            <v>Cust Ops</v>
          </cell>
          <cell r="V64" t="str">
            <v>Cust Cont</v>
          </cell>
          <cell r="W64" t="str">
            <v>Dist Ops</v>
          </cell>
          <cell r="X64" t="str">
            <v>Billing &amp; Rev Ops</v>
          </cell>
          <cell r="Y64" t="str">
            <v>Com Rel &amp; CSC</v>
          </cell>
          <cell r="Z64" t="str">
            <v>LCS &amp; AD</v>
          </cell>
          <cell r="AA64" t="str">
            <v>UM</v>
          </cell>
          <cell r="AB64" t="str">
            <v>RPA</v>
          </cell>
          <cell r="AC64" t="str">
            <v>VP &amp; Support</v>
          </cell>
        </row>
        <row r="65">
          <cell r="P65" t="str">
            <v>Web Transactions (%)</v>
          </cell>
          <cell r="Q65" t="str">
            <v>H</v>
          </cell>
          <cell r="R65">
            <v>1.26E-2</v>
          </cell>
          <cell r="S65">
            <v>0.03</v>
          </cell>
          <cell r="T65" t="str">
            <v>+</v>
          </cell>
          <cell r="U65">
            <v>0.30199999999999999</v>
          </cell>
          <cell r="V65">
            <v>0.30199999999999999</v>
          </cell>
        </row>
        <row r="66">
          <cell r="P66" t="str">
            <v>Paperless Billing (%)</v>
          </cell>
          <cell r="Q66" t="str">
            <v>H</v>
          </cell>
          <cell r="R66" t="str">
            <v>NA</v>
          </cell>
          <cell r="S66">
            <v>2.5000000000000001E-2</v>
          </cell>
          <cell r="T66" t="str">
            <v>-</v>
          </cell>
          <cell r="U66">
            <v>1.6E-2</v>
          </cell>
          <cell r="X66">
            <v>1.6E-2</v>
          </cell>
        </row>
        <row r="67">
          <cell r="P67" t="str">
            <v>Solar Loan Program Applications (MW)</v>
          </cell>
          <cell r="Q67" t="str">
            <v>H</v>
          </cell>
          <cell r="R67" t="str">
            <v>NA</v>
          </cell>
          <cell r="S67">
            <v>11.4</v>
          </cell>
          <cell r="T67" t="str">
            <v>Quarterly</v>
          </cell>
        </row>
        <row r="68">
          <cell r="P68" t="str">
            <v>Cost Per Tier 1 Audit (Whole House Efficiency Sub-Prog)</v>
          </cell>
          <cell r="Q68" t="str">
            <v>L</v>
          </cell>
          <cell r="R68" t="str">
            <v>NA</v>
          </cell>
          <cell r="S68">
            <v>184</v>
          </cell>
          <cell r="T68" t="str">
            <v>Quarterly</v>
          </cell>
        </row>
        <row r="69">
          <cell r="P69" t="str">
            <v>Carbon Abatement Committed Contracts for Warehouses and Hospitals ($M)</v>
          </cell>
          <cell r="Q69" t="str">
            <v>H</v>
          </cell>
          <cell r="R69" t="str">
            <v>NA</v>
          </cell>
          <cell r="S69">
            <v>7.1999999999999993</v>
          </cell>
          <cell r="T69" t="str">
            <v>Quarterly</v>
          </cell>
        </row>
        <row r="70">
          <cell r="P70" t="str">
            <v>Fleet MPG</v>
          </cell>
          <cell r="Q70" t="str">
            <v>L</v>
          </cell>
          <cell r="R70">
            <v>9.14</v>
          </cell>
          <cell r="S70">
            <v>8.9</v>
          </cell>
          <cell r="T70" t="str">
            <v>+</v>
          </cell>
          <cell r="U70">
            <v>9.02</v>
          </cell>
        </row>
        <row r="71">
          <cell r="P71" t="str">
            <v>Non-Hazardous Waste</v>
          </cell>
          <cell r="Q71" t="str">
            <v>H</v>
          </cell>
          <cell r="R71">
            <v>0.74739999999999995</v>
          </cell>
          <cell r="S71">
            <v>0.69499999999999995</v>
          </cell>
          <cell r="T71" t="str">
            <v>-</v>
          </cell>
          <cell r="U71">
            <v>0.62539999999999996</v>
          </cell>
        </row>
      </sheetData>
      <sheetData sheetId="2"/>
      <sheetData sheetId="3"/>
      <sheetData sheetId="4"/>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Menu"/>
      <sheetName val="FinancialMenu"/>
      <sheetName val="Operational"/>
      <sheetName val="cost center 2001"/>
      <sheetName val="State Avg APSO per Prem hr"/>
      <sheetName val="Southern Avg APSO per Prem"/>
      <sheetName val="Central Avg APSO Rev per Prem"/>
      <sheetName val="Midcental Avg APSO per Prem"/>
      <sheetName val="Northern Avg APSO Rev Per prem"/>
      <sheetName val="Avg APSO Rev per prem by Distri"/>
      <sheetName val="State Avg HVAC per Prem hr"/>
      <sheetName val="Southern Avg HVAC per Prem"/>
      <sheetName val="Central Avg HVAC Rev per Prem"/>
      <sheetName val="Midcental Avg HVAC per Prem"/>
      <sheetName val="Northern Avg HVAC Rev Per prem"/>
      <sheetName val="Avg HVAC Rev per prem by Distri"/>
      <sheetName val="% of Prem Hours by Category"/>
      <sheetName val="Rev in force per Houshold"/>
      <sheetName val="Homes Enrolled"/>
      <sheetName val="Incurred Cost State"/>
      <sheetName val="Incurred Cost Southern"/>
      <sheetName val="Incurred Cost Central"/>
      <sheetName val="Incurred Cost Mid Central"/>
      <sheetName val="Incurred Cost Northern"/>
      <sheetName val="Incurred Cost Support"/>
      <sheetName val="Incurred Cost OPS Planning"/>
      <sheetName val="Net Costs"/>
      <sheetName val="IncomeMenu"/>
      <sheetName val="State Oper Income"/>
      <sheetName val="State Level Addins"/>
      <sheetName val="StateYTDCheck"/>
      <sheetName val="Southern Income"/>
      <sheetName val="SouthYTDCheck"/>
      <sheetName val="S Burlington"/>
      <sheetName val="S Trenton"/>
      <sheetName val="S Audubon"/>
      <sheetName val="S WG&amp;EA"/>
      <sheetName val="Central Income"/>
      <sheetName val="CentYTDCheck"/>
      <sheetName val="C JersCity"/>
      <sheetName val="C Harrison"/>
      <sheetName val="C Summit"/>
      <sheetName val="C WG&amp;EA"/>
      <sheetName val="Mid-Central Income"/>
      <sheetName val="MidCentYTDCheck"/>
      <sheetName val="MC NewBrunswick"/>
      <sheetName val="MC Orange"/>
      <sheetName val="MC Plainfield"/>
      <sheetName val="MC WG&amp;EA"/>
      <sheetName val="Northern Income"/>
      <sheetName val="NorthYTDCheck"/>
      <sheetName val="N Clifton"/>
      <sheetName val="N Oakland"/>
      <sheetName val="N Oradell"/>
      <sheetName val="N WG&amp;EA"/>
      <sheetName val="DistrictMarginHVAC"/>
      <sheetName val="DistrictMarginAPSO"/>
      <sheetName val="DistrictMarginContracts"/>
      <sheetName val="AS FINANCIAL &amp; INCOME RE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amp;GSafeReliableSummary"/>
      <sheetName val="SafeReliableMenu"/>
      <sheetName val="IndexSafeReliableMenu"/>
      <sheetName val="Reporting_Period"/>
      <sheetName val="Data_SAIFI"/>
      <sheetName val="Data_MAIFI"/>
      <sheetName val="Data_CAIDI"/>
      <sheetName val="Data_CEMI"/>
      <sheetName val="Data_GasLeaks"/>
      <sheetName val="Data_Damages"/>
      <sheetName val="Data_LeakRespRate"/>
      <sheetName val="Data_FixItRight"/>
      <sheetName val="Data_MeterReads"/>
      <sheetName val="Data_InqServLevel"/>
      <sheetName val="Data_FirstContact"/>
      <sheetName val="Data_Regulatory_InqRate"/>
      <sheetName val="Data_RegInqNonCollections"/>
      <sheetName val="Data_PerceptionSurvResSm"/>
      <sheetName val="Data_PerceptionSurveyLarge"/>
      <sheetName val="Data_MOT"/>
      <sheetName val="Data_NewBusiness"/>
      <sheetName val="SAIFI_Qtr_YTD"/>
      <sheetName val="MAIFI_Qtr_YTD"/>
      <sheetName val="CAIDI_Qtr_YTD"/>
      <sheetName val="CEMI_Qtr_YTD"/>
      <sheetName val="GasLeaks_Qtr_YTD"/>
      <sheetName val="Damages_Qtr_YTD"/>
      <sheetName val="LeakRespRate_Qtr_YTD"/>
      <sheetName val="FixItRight_Qtr_YTD"/>
      <sheetName val="MeterReads_Qtr_YTD"/>
      <sheetName val="InqServLevel_Qtr_YTD"/>
      <sheetName val="FirstContact_Qtr_YTD"/>
      <sheetName val="Regulatory_InqRate_Qtr_YTD"/>
      <sheetName val="Reg_InqNonCollections_Qtr_YTD"/>
      <sheetName val="PerceptionSurveyRes_Qtr_YTD"/>
      <sheetName val="PerceptionSurveySmall_Qtr_YTD"/>
      <sheetName val="PerceptionSurveyLarge_Qtr_YTD"/>
      <sheetName val="MOT_Qtr_YTD"/>
      <sheetName val="NewBusiness_Qtr_YTD"/>
    </sheetNames>
    <sheetDataSet>
      <sheetData sheetId="0" refreshError="1"/>
      <sheetData sheetId="1" refreshError="1"/>
      <sheetData sheetId="2" refreshError="1"/>
      <sheetData sheetId="3" refreshError="1">
        <row r="2">
          <cell r="B2">
            <v>2010</v>
          </cell>
        </row>
        <row r="3">
          <cell r="B3" t="str">
            <v>Q1</v>
          </cell>
        </row>
        <row r="4">
          <cell r="B4" t="str">
            <v>February</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
      <sheetName val="Reporting_Period"/>
      <sheetName val="Definitions"/>
      <sheetName val="2010_ED_ScoreCard"/>
      <sheetName val="PSE&amp;GSafeReliableSummary"/>
      <sheetName val="SafeReliableMenu"/>
      <sheetName val="IndexSafeReliableMenu"/>
      <sheetName val="Data_SAIFI"/>
      <sheetName val="Data_MAIFI"/>
      <sheetName val="Data_CAIDI"/>
      <sheetName val="Data_GasLeaks"/>
      <sheetName val="Data_Damages"/>
      <sheetName val="Data_LeakRespRate"/>
      <sheetName val="Data_MeterReads"/>
      <sheetName val="Data_InqServLevel"/>
      <sheetName val="Data_RegInqNonCollections"/>
      <sheetName val="Data_PerceptionSurvRes"/>
      <sheetName val="Data_PerceptionSurvSmall"/>
      <sheetName val="Data_PerceptionSurveyLarge"/>
      <sheetName val="Data_MOT"/>
      <sheetName val="SAIFI_Qtr_YTD"/>
      <sheetName val="MAIFI_Qtr_YTD"/>
      <sheetName val="CAIDI_Qtr_YTD"/>
      <sheetName val="GasLeaks_Qtr_YTD"/>
      <sheetName val="Damages_Qtr_YTD"/>
      <sheetName val="LeakRespRate_Qtr_YTD"/>
      <sheetName val="MeterReads_Qtr_YTD"/>
      <sheetName val="InqServLevel_Qtr_YTD"/>
      <sheetName val="Reg_InqNonCollections_Qtr_YTD"/>
      <sheetName val="PerceptionSurveyRes_Qtr_YTD"/>
      <sheetName val="PerceptionSurveySmall_Qtr_YTD"/>
    </sheetNames>
    <sheetDataSet>
      <sheetData sheetId="0" refreshError="1">
        <row r="8">
          <cell r="P8">
            <v>131.73510800899999</v>
          </cell>
          <cell r="Q8">
            <v>9.44</v>
          </cell>
          <cell r="R8" t="str">
            <v>-</v>
          </cell>
          <cell r="S8">
            <v>13.049499699</v>
          </cell>
          <cell r="T8">
            <v>76.599950581000002</v>
          </cell>
          <cell r="U8">
            <v>0</v>
          </cell>
          <cell r="V8">
            <v>0</v>
          </cell>
          <cell r="W8">
            <v>0</v>
          </cell>
          <cell r="X8">
            <v>0</v>
          </cell>
          <cell r="Y8">
            <v>0</v>
          </cell>
          <cell r="Z8">
            <v>0</v>
          </cell>
          <cell r="AA8">
            <v>0</v>
          </cell>
        </row>
        <row r="9">
          <cell r="P9">
            <v>7.1631236663159124</v>
          </cell>
          <cell r="Q9">
            <v>3.75</v>
          </cell>
          <cell r="R9" t="str">
            <v>-</v>
          </cell>
          <cell r="S9">
            <v>7.4100832708107554</v>
          </cell>
          <cell r="T9">
            <v>9.1982569303117057</v>
          </cell>
          <cell r="U9">
            <v>10.011112334691507</v>
          </cell>
          <cell r="V9">
            <v>4.8329023995360414</v>
          </cell>
          <cell r="W9">
            <v>5.3496104146215551</v>
          </cell>
          <cell r="X9">
            <v>0</v>
          </cell>
          <cell r="Y9">
            <v>0</v>
          </cell>
          <cell r="Z9">
            <v>9.7490116939395275</v>
          </cell>
          <cell r="AA9">
            <v>20.036064916850332</v>
          </cell>
        </row>
        <row r="10">
          <cell r="P10">
            <v>0.97004986091539491</v>
          </cell>
          <cell r="Q10">
            <v>0.97299999999999998</v>
          </cell>
          <cell r="R10" t="str">
            <v>-</v>
          </cell>
          <cell r="S10">
            <v>0.96780520487253363</v>
          </cell>
          <cell r="T10">
            <v>0.9582043896400686</v>
          </cell>
          <cell r="U10">
            <v>0.96996324084797825</v>
          </cell>
          <cell r="V10">
            <v>0.96419252412839129</v>
          </cell>
          <cell r="W10">
            <v>0.9666851429192479</v>
          </cell>
          <cell r="X10">
            <v>0.95949950609153767</v>
          </cell>
          <cell r="Y10">
            <v>0.9635348371222725</v>
          </cell>
          <cell r="Z10">
            <v>0.98642810287498017</v>
          </cell>
          <cell r="AA10">
            <v>0.98734594345218485</v>
          </cell>
        </row>
        <row r="11">
          <cell r="P11">
            <v>0.21069636160105629</v>
          </cell>
          <cell r="Q11">
            <v>0.20032984245195637</v>
          </cell>
          <cell r="R11" t="str">
            <v xml:space="preserve"> -</v>
          </cell>
          <cell r="S11">
            <v>0.22403327065806986</v>
          </cell>
          <cell r="T11">
            <v>0.23003594553418397</v>
          </cell>
          <cell r="U11">
            <v>0.32032214613021803</v>
          </cell>
          <cell r="V11">
            <v>0.28557364267974472</v>
          </cell>
          <cell r="W11">
            <v>0.24899141397674165</v>
          </cell>
          <cell r="X11">
            <v>0.23641751728679619</v>
          </cell>
          <cell r="Y11">
            <v>0.10807979608975588</v>
          </cell>
          <cell r="Z11">
            <v>0.17845008934832274</v>
          </cell>
          <cell r="AA11">
            <v>3.9214393989323137E-2</v>
          </cell>
        </row>
        <row r="17">
          <cell r="P17" t="str">
            <v>Dec '09</v>
          </cell>
          <cell r="Q17" t="str">
            <v>2010 Plan</v>
          </cell>
          <cell r="R17" t="str">
            <v>Monthly Status</v>
          </cell>
          <cell r="S17" t="str">
            <v>ED</v>
          </cell>
          <cell r="T17" t="str">
            <v>CEN</v>
          </cell>
          <cell r="U17" t="str">
            <v>MET</v>
          </cell>
          <cell r="V17" t="str">
            <v>PAL</v>
          </cell>
          <cell r="W17" t="str">
            <v>SOU</v>
          </cell>
          <cell r="X17" t="str">
            <v>TC&amp;M</v>
          </cell>
          <cell r="Y17" t="str">
            <v>UOS</v>
          </cell>
          <cell r="Z17" t="str">
            <v>DP&amp;C</v>
          </cell>
        </row>
        <row r="18">
          <cell r="P18">
            <v>0.05</v>
          </cell>
          <cell r="Q18">
            <v>4.6455846222121365E-2</v>
          </cell>
          <cell r="R18" t="str">
            <v>o</v>
          </cell>
          <cell r="S18">
            <v>0.05</v>
          </cell>
          <cell r="T18">
            <v>0.06</v>
          </cell>
          <cell r="U18">
            <v>0.05</v>
          </cell>
          <cell r="V18">
            <v>0.04</v>
          </cell>
          <cell r="W18">
            <v>7.0000000000000007E-2</v>
          </cell>
        </row>
        <row r="19">
          <cell r="P19">
            <v>0.08</v>
          </cell>
          <cell r="Q19">
            <v>8.0346504248562808E-2</v>
          </cell>
          <cell r="R19" t="str">
            <v>+</v>
          </cell>
          <cell r="S19">
            <v>7.0000000000000007E-2</v>
          </cell>
          <cell r="T19">
            <v>0.09</v>
          </cell>
          <cell r="U19">
            <v>0.06</v>
          </cell>
          <cell r="V19">
            <v>0.04</v>
          </cell>
          <cell r="W19">
            <v>0.09</v>
          </cell>
          <cell r="X19">
            <v>3.2511263359225433E-2</v>
          </cell>
        </row>
        <row r="20">
          <cell r="P20">
            <v>64.52</v>
          </cell>
          <cell r="Q20">
            <v>55.621787737250557</v>
          </cell>
          <cell r="R20" t="str">
            <v>-</v>
          </cell>
          <cell r="S20">
            <v>66.510000000000005</v>
          </cell>
          <cell r="T20">
            <v>59.15</v>
          </cell>
          <cell r="U20">
            <v>67.34</v>
          </cell>
          <cell r="V20">
            <v>97.61</v>
          </cell>
          <cell r="W20">
            <v>53.67</v>
          </cell>
          <cell r="X20" t="str">
            <v>Pal</v>
          </cell>
          <cell r="Y20" t="str">
            <v>South</v>
          </cell>
          <cell r="Z20" t="str">
            <v>TC&amp;M</v>
          </cell>
          <cell r="AA20" t="str">
            <v>UOS</v>
          </cell>
        </row>
        <row r="21">
          <cell r="P21">
            <v>6.6225165562913907E-3</v>
          </cell>
          <cell r="Q21">
            <v>6.6225165562913907E-3</v>
          </cell>
          <cell r="R21" t="str">
            <v>+</v>
          </cell>
          <cell r="S21">
            <v>0</v>
          </cell>
          <cell r="T21" t="str">
            <v>+</v>
          </cell>
          <cell r="U21">
            <v>0.04</v>
          </cell>
          <cell r="V21">
            <v>0.03</v>
          </cell>
          <cell r="W21">
            <v>0.03</v>
          </cell>
          <cell r="X21">
            <v>0</v>
          </cell>
          <cell r="Y21">
            <v>0.05</v>
          </cell>
        </row>
        <row r="22">
          <cell r="P22">
            <v>0.62307692307692308</v>
          </cell>
          <cell r="Q22">
            <v>0.55600000000000005</v>
          </cell>
          <cell r="R22" t="str">
            <v>+</v>
          </cell>
          <cell r="S22">
            <v>0.56478405315614622</v>
          </cell>
          <cell r="T22">
            <v>0.5757575757575758</v>
          </cell>
          <cell r="U22">
            <v>0.53488372093023251</v>
          </cell>
          <cell r="V22">
            <v>0.48484848484848486</v>
          </cell>
          <cell r="W22">
            <v>0.6506024096385542</v>
          </cell>
          <cell r="X22">
            <v>7.0000000000000007E-2</v>
          </cell>
          <cell r="Y22">
            <v>0.1</v>
          </cell>
          <cell r="Z22">
            <v>3.5651092039635075E-2</v>
          </cell>
        </row>
        <row r="23">
          <cell r="P23">
            <v>72.946189949688105</v>
          </cell>
          <cell r="Q23">
            <v>76</v>
          </cell>
          <cell r="R23" t="str">
            <v>o</v>
          </cell>
          <cell r="S23">
            <v>76.298553283852698</v>
          </cell>
          <cell r="T23" t="str">
            <v>-</v>
          </cell>
          <cell r="U23">
            <v>70.39</v>
          </cell>
          <cell r="V23">
            <v>53.15</v>
          </cell>
          <cell r="W23">
            <v>136.38999999999999</v>
          </cell>
          <cell r="X23">
            <v>53.49</v>
          </cell>
          <cell r="Y23">
            <v>49.89</v>
          </cell>
        </row>
        <row r="24">
          <cell r="P24">
            <v>73.827362997590299</v>
          </cell>
          <cell r="Q24">
            <v>76</v>
          </cell>
          <cell r="R24" t="str">
            <v>+</v>
          </cell>
          <cell r="S24">
            <v>78.664250974889498</v>
          </cell>
        </row>
        <row r="25">
          <cell r="P25">
            <v>0.88868810986628122</v>
          </cell>
          <cell r="Q25">
            <v>0.84</v>
          </cell>
          <cell r="R25" t="str">
            <v>-</v>
          </cell>
          <cell r="S25">
            <v>0.70885341074020314</v>
          </cell>
          <cell r="T25">
            <v>0.62</v>
          </cell>
          <cell r="U25">
            <v>0.8</v>
          </cell>
          <cell r="V25">
            <v>0.88</v>
          </cell>
          <cell r="W25">
            <v>0.56000000000000005</v>
          </cell>
          <cell r="Z25">
            <v>0</v>
          </cell>
        </row>
        <row r="26">
          <cell r="P26">
            <v>8.69</v>
          </cell>
          <cell r="Q26">
            <v>9</v>
          </cell>
          <cell r="R26" t="str">
            <v>-</v>
          </cell>
          <cell r="S26">
            <v>8.5500000000000007</v>
          </cell>
          <cell r="T26">
            <v>8.56</v>
          </cell>
          <cell r="U26">
            <v>8.36</v>
          </cell>
          <cell r="V26">
            <v>8.5399999999999991</v>
          </cell>
          <cell r="W26">
            <v>8.73</v>
          </cell>
          <cell r="X26">
            <v>0.77142857142857146</v>
          </cell>
          <cell r="Y26">
            <v>0.65384615384615385</v>
          </cell>
          <cell r="Z26">
            <v>8.9499999999999993</v>
          </cell>
        </row>
        <row r="27">
          <cell r="P27">
            <v>18</v>
          </cell>
          <cell r="Q27">
            <v>19.497146998755639</v>
          </cell>
          <cell r="R27" t="str">
            <v>-</v>
          </cell>
          <cell r="S27">
            <v>22</v>
          </cell>
          <cell r="T27">
            <v>9</v>
          </cell>
          <cell r="U27">
            <v>9</v>
          </cell>
          <cell r="V27">
            <v>4</v>
          </cell>
          <cell r="W27">
            <v>0</v>
          </cell>
          <cell r="X27">
            <v>0</v>
          </cell>
          <cell r="Z27">
            <v>0</v>
          </cell>
          <cell r="AA27">
            <v>43.17</v>
          </cell>
        </row>
        <row r="28">
          <cell r="P28" t="str">
            <v xml:space="preserve">Perception Survey (Res/Sm Business) </v>
          </cell>
          <cell r="Q28" t="str">
            <v>H</v>
          </cell>
          <cell r="R28">
            <v>75.437069158065299</v>
          </cell>
          <cell r="S28">
            <v>76</v>
          </cell>
          <cell r="T28" t="str">
            <v>-</v>
          </cell>
          <cell r="U28">
            <v>73.253084911504601</v>
          </cell>
        </row>
        <row r="29">
          <cell r="P29" t="str">
            <v>Dec '09</v>
          </cell>
          <cell r="Q29" t="str">
            <v>2010 Plan</v>
          </cell>
          <cell r="R29" t="str">
            <v>Monthly Status</v>
          </cell>
          <cell r="S29" t="str">
            <v>ED</v>
          </cell>
          <cell r="T29" t="str">
            <v>CEN</v>
          </cell>
          <cell r="U29" t="str">
            <v>MET</v>
          </cell>
          <cell r="V29" t="str">
            <v>PAL</v>
          </cell>
          <cell r="W29" t="str">
            <v>SOU</v>
          </cell>
          <cell r="X29" t="str">
            <v>TC&amp;M</v>
          </cell>
          <cell r="Y29" t="str">
            <v>UOS</v>
          </cell>
          <cell r="Z29" t="str">
            <v>DP&amp;C</v>
          </cell>
          <cell r="AA29" t="str">
            <v>VP&amp;O</v>
          </cell>
        </row>
        <row r="30">
          <cell r="P30">
            <v>70.176370000000006</v>
          </cell>
          <cell r="Q30">
            <v>126.55934499999999</v>
          </cell>
          <cell r="R30" t="str">
            <v>+</v>
          </cell>
          <cell r="S30">
            <v>98.875302000000005</v>
          </cell>
          <cell r="T30">
            <v>8.0386159999999993</v>
          </cell>
          <cell r="U30">
            <v>7.3736800000000002</v>
          </cell>
          <cell r="V30">
            <v>10.796146</v>
          </cell>
          <cell r="W30">
            <v>10.021238</v>
          </cell>
          <cell r="X30">
            <v>0.221744</v>
          </cell>
          <cell r="Y30">
            <v>2.5366740000000001</v>
          </cell>
          <cell r="Z30">
            <v>50.760264999999997</v>
          </cell>
          <cell r="AA30">
            <v>9.1269390000000001</v>
          </cell>
        </row>
        <row r="31">
          <cell r="P31">
            <v>38.283583990000004</v>
          </cell>
          <cell r="Q31">
            <v>31.964803289999999</v>
          </cell>
          <cell r="R31" t="str">
            <v>-</v>
          </cell>
          <cell r="S31">
            <v>34.256933150000002</v>
          </cell>
          <cell r="T31">
            <v>2.3566097999999998</v>
          </cell>
          <cell r="U31">
            <v>1.9251653999999998</v>
          </cell>
          <cell r="V31">
            <v>1.8044302700000001</v>
          </cell>
          <cell r="W31">
            <v>2.2296226099999998</v>
          </cell>
          <cell r="X31">
            <v>1.21570387</v>
          </cell>
          <cell r="Y31">
            <v>2.3618132799999998</v>
          </cell>
          <cell r="Z31">
            <v>5.9068916900000001</v>
          </cell>
          <cell r="AA31">
            <v>16.456696230000002</v>
          </cell>
        </row>
        <row r="32">
          <cell r="P32" t="str">
            <v>Number of Regulatory Inquiries</v>
          </cell>
          <cell r="Q32" t="str">
            <v>L</v>
          </cell>
          <cell r="R32">
            <v>9</v>
          </cell>
          <cell r="S32">
            <v>19.88649262202043</v>
          </cell>
          <cell r="T32" t="str">
            <v>+</v>
          </cell>
          <cell r="U32">
            <v>18</v>
          </cell>
          <cell r="V32">
            <v>6</v>
          </cell>
          <cell r="W32">
            <v>8</v>
          </cell>
          <cell r="X32">
            <v>1</v>
          </cell>
          <cell r="Y32">
            <v>2</v>
          </cell>
          <cell r="Z32">
            <v>1</v>
          </cell>
        </row>
        <row r="33">
          <cell r="Q33">
            <v>1.3483108788979365</v>
          </cell>
          <cell r="R33" t="str">
            <v>-</v>
          </cell>
          <cell r="S33">
            <v>1.0976894847298717</v>
          </cell>
        </row>
        <row r="36">
          <cell r="A36" t="str">
            <v>Total CapEx ($M)</v>
          </cell>
          <cell r="B36" t="str">
            <v>L</v>
          </cell>
          <cell r="C36">
            <v>465.84120000000001</v>
          </cell>
          <cell r="D36">
            <v>588.20000000000005</v>
          </cell>
          <cell r="E36" t="str">
            <v>ê</v>
          </cell>
          <cell r="F36">
            <v>565.36101299999996</v>
          </cell>
          <cell r="G36">
            <v>57.642246999999998</v>
          </cell>
          <cell r="H36">
            <v>72.520971000000003</v>
          </cell>
          <cell r="I36">
            <v>70.654605000000004</v>
          </cell>
          <cell r="J36">
            <v>65.823378000000005</v>
          </cell>
          <cell r="K36">
            <v>9.7949929999999998</v>
          </cell>
          <cell r="L36">
            <v>11.990888999999999</v>
          </cell>
          <cell r="M36">
            <v>251.60314700000001</v>
          </cell>
          <cell r="N36">
            <v>25.149084999999999</v>
          </cell>
        </row>
        <row r="37">
          <cell r="A37" t="str">
            <v>GREEN ENERGY</v>
          </cell>
          <cell r="B37" t="str">
            <v>L/H</v>
          </cell>
          <cell r="C37" t="str">
            <v>Dec '09 YTD</v>
          </cell>
          <cell r="D37" t="str">
            <v>2010 Target</v>
          </cell>
          <cell r="E37" t="str">
            <v>YE Forecast</v>
          </cell>
          <cell r="F37" t="str">
            <v>ED</v>
          </cell>
          <cell r="G37" t="str">
            <v>CEN</v>
          </cell>
          <cell r="H37" t="str">
            <v>MET</v>
          </cell>
          <cell r="I37" t="str">
            <v>PAL</v>
          </cell>
          <cell r="J37" t="str">
            <v>SOU</v>
          </cell>
          <cell r="K37" t="str">
            <v>TC&amp;M</v>
          </cell>
          <cell r="L37" t="str">
            <v>UOS</v>
          </cell>
          <cell r="M37" t="str">
            <v>DP&amp;C</v>
          </cell>
          <cell r="N37" t="str">
            <v>VP&amp;O</v>
          </cell>
          <cell r="P37" t="str">
            <v>Dec '09</v>
          </cell>
          <cell r="Q37" t="str">
            <v>2010 Plan</v>
          </cell>
          <cell r="R37" t="str">
            <v>Monthly Status</v>
          </cell>
          <cell r="S37" t="str">
            <v>ED</v>
          </cell>
          <cell r="T37" t="str">
            <v>CEN</v>
          </cell>
          <cell r="U37" t="str">
            <v>MET</v>
          </cell>
          <cell r="V37" t="str">
            <v>PAL</v>
          </cell>
          <cell r="W37" t="str">
            <v>SOU</v>
          </cell>
          <cell r="X37" t="str">
            <v>TC&amp;M</v>
          </cell>
          <cell r="Y37" t="str">
            <v>UOS</v>
          </cell>
          <cell r="Z37" t="str">
            <v>DP&amp;C</v>
          </cell>
          <cell r="AA37" t="str">
            <v>VP&amp;O</v>
          </cell>
        </row>
        <row r="38">
          <cell r="A38" t="str">
            <v>Fleet MPG</v>
          </cell>
          <cell r="B38" t="str">
            <v>H</v>
          </cell>
          <cell r="C38">
            <v>8.8774625332983828</v>
          </cell>
          <cell r="D38">
            <v>263</v>
          </cell>
          <cell r="E38" t="str">
            <v>é</v>
          </cell>
          <cell r="F38">
            <v>249.49952089599998</v>
          </cell>
          <cell r="L38">
            <v>9.1999999999999993</v>
          </cell>
          <cell r="M38">
            <v>249.49952089599998</v>
          </cell>
          <cell r="P38">
            <v>7.5416792827344903</v>
          </cell>
          <cell r="Q38">
            <v>9.1999999999999993</v>
          </cell>
          <cell r="R38" t="str">
            <v>-</v>
          </cell>
          <cell r="S38">
            <v>8.4895110890309926</v>
          </cell>
          <cell r="Y38">
            <v>8.4895110890309926</v>
          </cell>
        </row>
        <row r="39">
          <cell r="A39" t="str">
            <v>% Landfill Disposal</v>
          </cell>
          <cell r="B39" t="str">
            <v>L</v>
          </cell>
          <cell r="C39">
            <v>3.456220417979268E-2</v>
          </cell>
          <cell r="D39">
            <v>3.4000000000000002E-2</v>
          </cell>
          <cell r="E39" t="str">
            <v>ê</v>
          </cell>
          <cell r="F39">
            <v>5.0346557451101975E-2</v>
          </cell>
          <cell r="G39">
            <v>6.8685369275619607E-2</v>
          </cell>
          <cell r="H39">
            <v>4.6027103280768908E-2</v>
          </cell>
          <cell r="I39">
            <v>5.7550132155136692E-2</v>
          </cell>
          <cell r="J39">
            <v>5.7752540907539049E-2</v>
          </cell>
          <cell r="K39">
            <v>1.0362783099317345E-2</v>
          </cell>
          <cell r="L39">
            <v>8.1153892955502405E-2</v>
          </cell>
          <cell r="M39">
            <v>0.52450691727272736</v>
          </cell>
          <cell r="N39">
            <v>0.47020614027815949</v>
          </cell>
          <cell r="P39">
            <v>6.7489381134526558E-2</v>
          </cell>
          <cell r="Q39">
            <v>3.4000000000000002E-2</v>
          </cell>
          <cell r="R39" t="str">
            <v>-</v>
          </cell>
          <cell r="S39">
            <v>4.6161213844463304E-2</v>
          </cell>
          <cell r="T39">
            <v>9.1186056681353031E-2</v>
          </cell>
          <cell r="U39">
            <v>3.5766209114339517E-2</v>
          </cell>
          <cell r="V39">
            <v>2.997889276915194E-2</v>
          </cell>
          <cell r="W39">
            <v>1.4007346806395435E-2</v>
          </cell>
          <cell r="X39">
            <v>9.3243560752975848E-3</v>
          </cell>
          <cell r="Y39">
            <v>6.6545003579314586E-3</v>
          </cell>
          <cell r="AA39">
            <v>0.75374966567797508</v>
          </cell>
        </row>
        <row r="40">
          <cell r="A40" t="str">
            <v>Solar for All Earnings ($M)*</v>
          </cell>
          <cell r="B40" t="str">
            <v>H</v>
          </cell>
          <cell r="C40">
            <v>0.7228306053652146</v>
          </cell>
          <cell r="D40">
            <v>5.2</v>
          </cell>
          <cell r="E40" t="str">
            <v>ê</v>
          </cell>
          <cell r="F40">
            <v>3.4674900000000002</v>
          </cell>
          <cell r="M40">
            <v>0.92644702465783213</v>
          </cell>
          <cell r="N40">
            <v>0</v>
          </cell>
          <cell r="Q40">
            <v>0.43333333333333335</v>
          </cell>
          <cell r="R40" t="str">
            <v>+</v>
          </cell>
          <cell r="S40">
            <v>0.71524152766152627</v>
          </cell>
        </row>
        <row r="41">
          <cell r="A41" t="str">
            <v>Current Capital Performance</v>
          </cell>
          <cell r="B41" t="str">
            <v>H</v>
          </cell>
          <cell r="D41">
            <v>1</v>
          </cell>
          <cell r="E41" t="str">
            <v>é</v>
          </cell>
          <cell r="F41">
            <v>1.0474094141460659</v>
          </cell>
          <cell r="M41">
            <v>1.0474094141460659</v>
          </cell>
        </row>
        <row r="42">
          <cell r="A42" t="str">
            <v>* Color coding for Solar for all reflects revised target of 3.8</v>
          </cell>
        </row>
        <row r="43">
          <cell r="A43" t="str">
            <v>LEGEND:            On track to meet Target   é               Meeting Target at risk   çè               Not expected to meet Target   ê</v>
          </cell>
          <cell r="B43" t="str">
            <v>ELECTRIC DELIVERY</v>
          </cell>
          <cell r="P43" t="str">
            <v>LEGEND:       Monthly Status:     +  = Better than Plan,     o  = On Plan,      -  = Worse than Plan</v>
          </cell>
        </row>
        <row r="44">
          <cell r="A44" t="str">
            <v>GREEN ENERGY</v>
          </cell>
          <cell r="B44" t="str">
            <v>L/H</v>
          </cell>
          <cell r="C44" t="str">
            <v>Nov 08 YTD</v>
          </cell>
          <cell r="D44" t="str">
            <v>2009 Target</v>
          </cell>
          <cell r="E44" t="str">
            <v>YE Forecast</v>
          </cell>
          <cell r="F44" t="str">
            <v>Electric Delivery</v>
          </cell>
          <cell r="G44" t="str">
            <v>Central</v>
          </cell>
          <cell r="H44" t="str">
            <v>Metro</v>
          </cell>
          <cell r="I44" t="str">
            <v>Pal</v>
          </cell>
          <cell r="J44" t="str">
            <v>South</v>
          </cell>
          <cell r="K44" t="str">
            <v>TC&amp;M</v>
          </cell>
          <cell r="L44" t="str">
            <v>UOS</v>
          </cell>
          <cell r="M44" t="str">
            <v>DPCG</v>
          </cell>
          <cell r="N44" t="str">
            <v>VP &amp;
Other</v>
          </cell>
        </row>
        <row r="45">
          <cell r="A45" t="str">
            <v>Fleet MPG</v>
          </cell>
          <cell r="B45" t="str">
            <v>H</v>
          </cell>
          <cell r="C45">
            <v>8.9209439931870556</v>
          </cell>
          <cell r="D45">
            <v>8.9</v>
          </cell>
          <cell r="E45" t="str">
            <v>é</v>
          </cell>
          <cell r="F45">
            <v>8.9570602114278799</v>
          </cell>
          <cell r="L45">
            <v>8.9570602114278799</v>
          </cell>
        </row>
        <row r="46">
          <cell r="A46" t="str">
            <v>Non-Hazardous Waste</v>
          </cell>
          <cell r="B46" t="str">
            <v>H</v>
          </cell>
          <cell r="C46">
            <v>0.90732662071486347</v>
          </cell>
          <cell r="D46">
            <v>0.93799999999999994</v>
          </cell>
          <cell r="E46" t="str">
            <v>é</v>
          </cell>
          <cell r="F46">
            <v>0.96672648230640068</v>
          </cell>
          <cell r="G46">
            <v>0.93401577664008528</v>
          </cell>
          <cell r="H46">
            <v>0.95547171814378495</v>
          </cell>
          <cell r="I46">
            <v>0.94451781694458659</v>
          </cell>
          <cell r="J46">
            <v>0.94245263197025497</v>
          </cell>
          <cell r="K46">
            <v>0.99559258914189197</v>
          </cell>
          <cell r="L46">
            <v>0.76243251262600054</v>
          </cell>
          <cell r="N46">
            <v>0.25552218082346839</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1.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1.bin"/><Relationship Id="rId3" Type="http://schemas.openxmlformats.org/officeDocument/2006/relationships/printerSettings" Target="../printerSettings/printerSettings26.bin"/><Relationship Id="rId7" Type="http://schemas.openxmlformats.org/officeDocument/2006/relationships/printerSettings" Target="../printerSettings/printerSettings30.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printerSettings" Target="../printerSettings/printerSettings29.bin"/><Relationship Id="rId5" Type="http://schemas.openxmlformats.org/officeDocument/2006/relationships/printerSettings" Target="../printerSettings/printerSettings28.bin"/><Relationship Id="rId10" Type="http://schemas.openxmlformats.org/officeDocument/2006/relationships/printerSettings" Target="../printerSettings/printerSettings33.bin"/><Relationship Id="rId4" Type="http://schemas.openxmlformats.org/officeDocument/2006/relationships/printerSettings" Target="../printerSettings/printerSettings27.bin"/><Relationship Id="rId9"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5" Type="http://schemas.openxmlformats.org/officeDocument/2006/relationships/printerSettings" Target="../printerSettings/printerSettings38.bin"/><Relationship Id="rId10" Type="http://schemas.openxmlformats.org/officeDocument/2006/relationships/printerSettings" Target="../printerSettings/printerSettings43.bin"/><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BT1092"/>
  <sheetViews>
    <sheetView showGridLines="0" tabSelected="1" zoomScale="50" zoomScaleNormal="50" workbookViewId="0"/>
  </sheetViews>
  <sheetFormatPr defaultColWidth="9.109375" defaultRowHeight="20.399999999999999"/>
  <cols>
    <col min="1" max="1" width="8.5546875" style="1169" customWidth="1"/>
    <col min="2" max="2" width="3.44140625" style="1140" customWidth="1"/>
    <col min="3" max="3" width="68.6640625" style="1140" customWidth="1"/>
    <col min="4" max="4" width="76.6640625" style="1140" customWidth="1"/>
    <col min="5" max="5" width="39.5546875" style="1170" customWidth="1"/>
    <col min="6" max="6" width="46.6640625" style="1105" customWidth="1"/>
    <col min="7" max="7" width="19.33203125" style="1105" bestFit="1" customWidth="1"/>
    <col min="8" max="8" width="30.109375" style="1105" customWidth="1"/>
    <col min="9" max="16384" width="9.109375" style="53"/>
  </cols>
  <sheetData>
    <row r="1" spans="1:8">
      <c r="G1" s="1094"/>
      <c r="H1" s="1094"/>
    </row>
    <row r="2" spans="1:8" ht="25.5" customHeight="1" thickBot="1">
      <c r="B2" s="1171"/>
      <c r="C2" s="1172"/>
      <c r="D2" s="1415"/>
      <c r="E2" s="1415"/>
      <c r="F2" s="1415"/>
      <c r="G2" s="1094"/>
      <c r="H2" s="1094"/>
    </row>
    <row r="3" spans="1:8" ht="30" customHeight="1">
      <c r="A3" s="1173" t="s">
        <v>397</v>
      </c>
      <c r="B3" s="1174"/>
      <c r="C3" s="1174"/>
      <c r="D3" s="1416"/>
      <c r="E3" s="1416"/>
      <c r="F3" s="1417"/>
      <c r="G3" s="1095"/>
      <c r="H3" s="1094"/>
    </row>
    <row r="4" spans="1:8" ht="45" customHeight="1" thickBot="1">
      <c r="A4" s="1175" t="s">
        <v>398</v>
      </c>
      <c r="B4" s="1176"/>
      <c r="C4" s="1176"/>
      <c r="D4" s="1177"/>
      <c r="E4" s="1177"/>
      <c r="F4" s="1178"/>
      <c r="G4" s="1095"/>
      <c r="H4" s="1095"/>
    </row>
    <row r="5" spans="1:8" s="58" customFormat="1" ht="42.6" thickBot="1">
      <c r="A5" s="1179" t="s">
        <v>419</v>
      </c>
      <c r="B5" s="1180"/>
      <c r="C5" s="1180"/>
      <c r="D5" s="1180"/>
      <c r="E5" s="1181" t="s">
        <v>263</v>
      </c>
      <c r="F5" s="1182" t="s">
        <v>586</v>
      </c>
      <c r="G5" s="1183"/>
      <c r="H5" s="1096" t="s">
        <v>964</v>
      </c>
    </row>
    <row r="6" spans="1:8" s="57" customFormat="1" ht="23.25" customHeight="1">
      <c r="A6" s="1184" t="s">
        <v>692</v>
      </c>
      <c r="B6" s="1185"/>
      <c r="C6" s="1185"/>
      <c r="D6" s="1185"/>
      <c r="E6" s="1166"/>
      <c r="F6" s="1097"/>
      <c r="G6" s="1183"/>
      <c r="H6" s="1097"/>
    </row>
    <row r="7" spans="1:8" s="54" customFormat="1" ht="21">
      <c r="A7" s="1186" t="s">
        <v>143</v>
      </c>
      <c r="B7" s="1187"/>
      <c r="C7" s="1188"/>
      <c r="D7" s="1188"/>
      <c r="E7" s="1189"/>
      <c r="F7" s="1190"/>
      <c r="G7" s="1190"/>
      <c r="H7" s="1098"/>
    </row>
    <row r="8" spans="1:8" s="54" customFormat="1" ht="21">
      <c r="A8" s="1191"/>
      <c r="B8" s="1192"/>
      <c r="C8" s="1192"/>
      <c r="D8" s="1192"/>
      <c r="E8" s="1166"/>
      <c r="F8" s="1095"/>
      <c r="G8" s="1095"/>
      <c r="H8" s="1099"/>
    </row>
    <row r="9" spans="1:8" ht="21">
      <c r="A9" s="1193"/>
      <c r="B9" s="1194" t="s">
        <v>148</v>
      </c>
      <c r="E9" s="1115"/>
      <c r="F9" s="1101"/>
      <c r="G9" s="1100"/>
      <c r="H9" s="1100"/>
    </row>
    <row r="10" spans="1:8">
      <c r="A10" s="1195">
        <v>1</v>
      </c>
      <c r="B10" s="1195"/>
      <c r="C10" s="1095" t="s">
        <v>104</v>
      </c>
      <c r="D10" s="1196"/>
      <c r="E10" s="1197" t="str">
        <f>"(Note "&amp;B$305&amp;")"</f>
        <v>(Note O)</v>
      </c>
      <c r="F10" s="1101" t="s">
        <v>697</v>
      </c>
      <c r="G10" s="1140"/>
      <c r="H10" s="1101">
        <f>+'5 - Cost Support'!T37</f>
        <v>29783184.679999981</v>
      </c>
    </row>
    <row r="11" spans="1:8">
      <c r="A11" s="1170"/>
      <c r="F11" s="1094"/>
      <c r="H11" s="1094"/>
    </row>
    <row r="12" spans="1:8">
      <c r="A12" s="1195">
        <f>+A10+1</f>
        <v>2</v>
      </c>
      <c r="B12" s="1195"/>
      <c r="C12" s="1095" t="s">
        <v>105</v>
      </c>
      <c r="D12" s="1095"/>
      <c r="E12" s="1197" t="str">
        <f>"(Note "&amp;B$305&amp;")"</f>
        <v>(Note O)</v>
      </c>
      <c r="F12" s="1095" t="s">
        <v>697</v>
      </c>
      <c r="G12" s="1140"/>
      <c r="H12" s="1101">
        <f>+'5 - Cost Support'!T35</f>
        <v>206099439.65999976</v>
      </c>
    </row>
    <row r="13" spans="1:8">
      <c r="A13" s="1195">
        <f>+A12+1</f>
        <v>3</v>
      </c>
      <c r="B13" s="1195"/>
      <c r="C13" s="1095" t="s">
        <v>144</v>
      </c>
      <c r="D13" s="1095"/>
      <c r="E13" s="1197" t="str">
        <f>"(Note "&amp;B$305&amp;")"</f>
        <v>(Note O)</v>
      </c>
      <c r="F13" s="1095" t="s">
        <v>697</v>
      </c>
      <c r="G13" s="1140"/>
      <c r="H13" s="1101">
        <f>+'5 - Cost Support'!T36</f>
        <v>7544875.140000008</v>
      </c>
    </row>
    <row r="14" spans="1:8">
      <c r="A14" s="1195">
        <f>+A13+1</f>
        <v>4</v>
      </c>
      <c r="B14" s="1195"/>
      <c r="C14" s="1198" t="s">
        <v>368</v>
      </c>
      <c r="D14" s="1102"/>
      <c r="E14" s="1199"/>
      <c r="F14" s="1111" t="str">
        <f>"(Line "&amp;A12&amp;" - Line "&amp;A13&amp;")"</f>
        <v>(Line 2 - Line 3)</v>
      </c>
      <c r="G14" s="1200"/>
      <c r="H14" s="1102">
        <f>H12-H13</f>
        <v>198554564.51999974</v>
      </c>
    </row>
    <row r="15" spans="1:8">
      <c r="A15" s="1195"/>
      <c r="B15" s="1195"/>
      <c r="C15" s="1201"/>
      <c r="E15" s="1115"/>
      <c r="F15" s="1171"/>
      <c r="G15" s="1140"/>
      <c r="H15" s="1100"/>
    </row>
    <row r="16" spans="1:8" ht="21.6" thickBot="1">
      <c r="A16" s="1195">
        <v>5</v>
      </c>
      <c r="B16" s="1202" t="s">
        <v>217</v>
      </c>
      <c r="C16" s="1202"/>
      <c r="D16" s="1203"/>
      <c r="E16" s="1204"/>
      <c r="F16" s="1205" t="str">
        <f>"(Line "&amp;A10&amp;" / Line "&amp;A14&amp;")"</f>
        <v>(Line 1 / Line 4)</v>
      </c>
      <c r="G16" s="1206"/>
      <c r="H16" s="1103">
        <f>H10/H14</f>
        <v>0.15000000001007291</v>
      </c>
    </row>
    <row r="17" spans="1:8" ht="21.6" thickTop="1">
      <c r="A17" s="1195"/>
      <c r="B17" s="1195"/>
      <c r="C17" s="1194"/>
      <c r="D17" s="1171"/>
      <c r="E17" s="1207"/>
      <c r="F17" s="1171"/>
      <c r="G17" s="1140"/>
      <c r="H17" s="1104"/>
    </row>
    <row r="18" spans="1:8" ht="21">
      <c r="A18" s="1170"/>
      <c r="B18" s="1194" t="s">
        <v>244</v>
      </c>
      <c r="D18" s="1105"/>
      <c r="F18" s="1094"/>
    </row>
    <row r="19" spans="1:8">
      <c r="A19" s="1208">
        <f>+A16+1</f>
        <v>6</v>
      </c>
      <c r="B19" s="1105"/>
      <c r="C19" s="1095" t="s">
        <v>253</v>
      </c>
      <c r="E19" s="1197" t="str">
        <f>"(Note "&amp;B$280&amp;")"</f>
        <v>(Note B)</v>
      </c>
      <c r="F19" s="1095" t="s">
        <v>697</v>
      </c>
      <c r="H19" s="1101">
        <f>+'5 - Cost Support'!T9</f>
        <v>18706592731.385281</v>
      </c>
    </row>
    <row r="20" spans="1:8">
      <c r="A20" s="1208">
        <f>+A19+1</f>
        <v>7</v>
      </c>
      <c r="B20" s="1105"/>
      <c r="C20" s="1209" t="s">
        <v>380</v>
      </c>
      <c r="D20" s="1210"/>
      <c r="E20" s="1211"/>
      <c r="F20" s="1106" t="str">
        <f>"(Line "&amp;A44&amp;")"</f>
        <v>(Line 22)</v>
      </c>
      <c r="G20" s="1212"/>
      <c r="H20" s="1106">
        <f>+H44</f>
        <v>180461299.7710126</v>
      </c>
    </row>
    <row r="21" spans="1:8">
      <c r="A21" s="1208">
        <f>+A20+1</f>
        <v>8</v>
      </c>
      <c r="B21" s="1105"/>
      <c r="C21" s="1095" t="s">
        <v>386</v>
      </c>
      <c r="E21" s="1213"/>
      <c r="F21" s="1095" t="s">
        <v>300</v>
      </c>
      <c r="H21" s="1101">
        <f>SUM(H19:H20)</f>
        <v>18887054031.156292</v>
      </c>
    </row>
    <row r="22" spans="1:8">
      <c r="A22" s="1208"/>
      <c r="B22" s="1105"/>
      <c r="C22" s="1095"/>
      <c r="E22" s="1213"/>
      <c r="F22" s="1095"/>
      <c r="H22" s="1101"/>
    </row>
    <row r="23" spans="1:8">
      <c r="A23" s="1208">
        <f>+A21+1</f>
        <v>9</v>
      </c>
      <c r="B23" s="1105"/>
      <c r="C23" s="1095" t="s">
        <v>102</v>
      </c>
      <c r="E23" s="1197" t="str">
        <f>"(Note "&amp;B$280&amp;" &amp; "&amp;B$289&amp;")"</f>
        <v>(Note B &amp; J)</v>
      </c>
      <c r="F23" s="1095" t="s">
        <v>697</v>
      </c>
      <c r="H23" s="1101">
        <f>+'5 - Cost Support'!T11</f>
        <v>3438430659.1107335</v>
      </c>
    </row>
    <row r="24" spans="1:8">
      <c r="A24" s="1208">
        <f>+A23+1</f>
        <v>10</v>
      </c>
      <c r="B24" s="1105"/>
      <c r="C24" s="1095" t="s">
        <v>328</v>
      </c>
      <c r="E24" s="1197" t="str">
        <f>"(Note "&amp;B$280&amp;")"</f>
        <v>(Note B)</v>
      </c>
      <c r="F24" s="1101" t="s">
        <v>697</v>
      </c>
      <c r="H24" s="1101">
        <f>+'5 - Cost Support'!T12</f>
        <v>4531391.8181281406</v>
      </c>
    </row>
    <row r="25" spans="1:8">
      <c r="A25" s="1208">
        <f>+A24+1</f>
        <v>11</v>
      </c>
      <c r="B25" s="1105"/>
      <c r="C25" s="1095" t="s">
        <v>331</v>
      </c>
      <c r="E25" s="1197" t="str">
        <f>"(Note "&amp;B$280&amp;" &amp; "&amp;B$289&amp;")"</f>
        <v>(Note B &amp; J)</v>
      </c>
      <c r="F25" s="1101" t="s">
        <v>697</v>
      </c>
      <c r="H25" s="1101">
        <f>+'5 - Cost Support'!T13</f>
        <v>28812088.743626431</v>
      </c>
    </row>
    <row r="26" spans="1:8">
      <c r="A26" s="1208">
        <f>+A25+1</f>
        <v>12</v>
      </c>
      <c r="B26" s="1105"/>
      <c r="C26" s="1095" t="s">
        <v>388</v>
      </c>
      <c r="E26" s="1197" t="str">
        <f>"(Note "&amp;B$280&amp;")"</f>
        <v>(Note B)</v>
      </c>
      <c r="F26" s="1106" t="s">
        <v>697</v>
      </c>
      <c r="G26" s="1212"/>
      <c r="H26" s="1106">
        <f>+'5 - Cost Support'!T14</f>
        <v>44572229.407144934</v>
      </c>
    </row>
    <row r="27" spans="1:8">
      <c r="A27" s="1208">
        <f>+A26+1</f>
        <v>13</v>
      </c>
      <c r="C27" s="1214" t="s">
        <v>147</v>
      </c>
      <c r="D27" s="1200"/>
      <c r="E27" s="1215"/>
      <c r="F27" s="1107" t="str">
        <f>"(Line "&amp;A23&amp;" + Line "&amp;A24&amp;" + Line "&amp;A25&amp;" + Line "&amp;A26&amp;")"</f>
        <v>(Line 9 + Line 10 + Line 11 + Line 12)</v>
      </c>
      <c r="G27" s="1216"/>
      <c r="H27" s="1107">
        <f>SUM(H23:H26)</f>
        <v>3516346369.0796332</v>
      </c>
    </row>
    <row r="28" spans="1:8" ht="17.25" customHeight="1">
      <c r="A28" s="1170"/>
      <c r="C28" s="1192"/>
      <c r="D28" s="1217"/>
      <c r="E28" s="1218"/>
      <c r="F28" s="1107"/>
      <c r="G28" s="1216"/>
      <c r="H28" s="1108"/>
    </row>
    <row r="29" spans="1:8">
      <c r="A29" s="1195">
        <f>+A27+1</f>
        <v>14</v>
      </c>
      <c r="B29" s="1105"/>
      <c r="C29" s="1095" t="s">
        <v>238</v>
      </c>
      <c r="D29" s="1216"/>
      <c r="E29" s="1218"/>
      <c r="F29" s="1107" t="str">
        <f>"(Line "&amp;A21&amp;" - Line "&amp;A27&amp;")"</f>
        <v>(Line 8 - Line 13)</v>
      </c>
      <c r="G29" s="1216"/>
      <c r="H29" s="1109">
        <f>H21-H27</f>
        <v>15370707662.076658</v>
      </c>
    </row>
    <row r="30" spans="1:8">
      <c r="A30" s="1170"/>
      <c r="B30" s="1105"/>
      <c r="C30" s="1094"/>
      <c r="D30" s="1105"/>
      <c r="F30" s="1094"/>
    </row>
    <row r="31" spans="1:8">
      <c r="A31" s="1208">
        <f>+A29+1</f>
        <v>15</v>
      </c>
      <c r="B31" s="1105"/>
      <c r="C31" s="1094" t="s">
        <v>145</v>
      </c>
      <c r="D31" s="1105"/>
      <c r="F31" s="1106" t="str">
        <f>"(Line "&amp;A54&amp;")"</f>
        <v>(Line 31)</v>
      </c>
      <c r="H31" s="1110">
        <f>H54</f>
        <v>9671727258.6801033</v>
      </c>
    </row>
    <row r="32" spans="1:8" ht="21.6" thickBot="1">
      <c r="A32" s="1195">
        <f>+A31+1</f>
        <v>16</v>
      </c>
      <c r="B32" s="1219" t="s">
        <v>94</v>
      </c>
      <c r="C32" s="1220"/>
      <c r="D32" s="1221"/>
      <c r="E32" s="1222"/>
      <c r="F32" s="1205" t="str">
        <f>"(Line "&amp;A31&amp;" / Line "&amp;A21&amp;")"</f>
        <v>(Line 15 / Line 8)</v>
      </c>
      <c r="G32" s="1221"/>
      <c r="H32" s="1103">
        <f>H31/H21</f>
        <v>0.51208236301572052</v>
      </c>
    </row>
    <row r="33" spans="1:8" ht="21" thickTop="1">
      <c r="A33" s="1170"/>
      <c r="C33" s="1171"/>
      <c r="F33" s="1094"/>
    </row>
    <row r="34" spans="1:8">
      <c r="A34" s="1208">
        <f>+A32+1</f>
        <v>17</v>
      </c>
      <c r="B34" s="1195"/>
      <c r="C34" s="1223" t="s">
        <v>146</v>
      </c>
      <c r="D34" s="1171"/>
      <c r="E34" s="1207"/>
      <c r="F34" s="1106" t="str">
        <f>"(Line "&amp;A72&amp;")"</f>
        <v>(Line 43)</v>
      </c>
      <c r="G34" s="1140"/>
      <c r="H34" s="1110">
        <f>H72</f>
        <v>8816219581.7759762</v>
      </c>
    </row>
    <row r="35" spans="1:8" ht="21.6" thickBot="1">
      <c r="A35" s="1195">
        <f>+A34+1</f>
        <v>18</v>
      </c>
      <c r="B35" s="1219" t="s">
        <v>239</v>
      </c>
      <c r="C35" s="1220"/>
      <c r="D35" s="1221"/>
      <c r="E35" s="1222"/>
      <c r="F35" s="1205" t="str">
        <f>"(Line "&amp;A34&amp;" / Line "&amp;A29&amp;")"</f>
        <v>(Line 17 / Line 14)</v>
      </c>
      <c r="G35" s="1221"/>
      <c r="H35" s="1103">
        <f>H34/H29</f>
        <v>0.57357278373901888</v>
      </c>
    </row>
    <row r="36" spans="1:8" ht="21.6" thickTop="1">
      <c r="A36" s="1224"/>
      <c r="B36" s="1195"/>
      <c r="C36" s="1194"/>
      <c r="D36" s="1171"/>
      <c r="E36" s="1207"/>
      <c r="F36" s="1140"/>
      <c r="G36" s="1140"/>
      <c r="H36" s="1104"/>
    </row>
    <row r="37" spans="1:8" s="54" customFormat="1" ht="21">
      <c r="A37" s="1186" t="s">
        <v>237</v>
      </c>
      <c r="B37" s="1187"/>
      <c r="C37" s="1188"/>
      <c r="D37" s="1188"/>
      <c r="E37" s="1189"/>
      <c r="F37" s="1190"/>
      <c r="G37" s="1190"/>
      <c r="H37" s="1098"/>
    </row>
    <row r="38" spans="1:8" s="54" customFormat="1" ht="21">
      <c r="A38" s="1225"/>
      <c r="B38" s="1226"/>
      <c r="C38" s="1192"/>
      <c r="D38" s="1192"/>
      <c r="E38" s="1166"/>
      <c r="F38" s="1095"/>
      <c r="G38" s="1095"/>
      <c r="H38" s="1099"/>
    </row>
    <row r="39" spans="1:8" ht="21">
      <c r="A39" s="1170"/>
      <c r="B39" s="1194" t="s">
        <v>150</v>
      </c>
      <c r="C39" s="1171"/>
      <c r="E39" s="1207"/>
      <c r="F39" s="1101"/>
      <c r="G39" s="1193"/>
      <c r="H39" s="1100"/>
    </row>
    <row r="40" spans="1:8">
      <c r="A40" s="1208">
        <f>+A35+1</f>
        <v>19</v>
      </c>
      <c r="B40" s="1208"/>
      <c r="C40" s="1223" t="s">
        <v>236</v>
      </c>
      <c r="D40" s="1171"/>
      <c r="E40" s="1197" t="str">
        <f>"(Note "&amp;B$280&amp;")"</f>
        <v>(Note B)</v>
      </c>
      <c r="F40" s="1101" t="s">
        <v>697</v>
      </c>
      <c r="G40" s="1140"/>
      <c r="H40" s="1101">
        <f>+'5 - Cost Support'!T17</f>
        <v>9599663591.6681137</v>
      </c>
    </row>
    <row r="41" spans="1:8" s="54" customFormat="1">
      <c r="A41" s="1208"/>
      <c r="B41" s="1208"/>
      <c r="C41" s="1223"/>
      <c r="D41" s="1171"/>
      <c r="E41" s="1227"/>
      <c r="F41" s="1101"/>
      <c r="G41" s="1171"/>
      <c r="H41" s="1101"/>
    </row>
    <row r="42" spans="1:8">
      <c r="A42" s="1208">
        <f>+A40+1</f>
        <v>20</v>
      </c>
      <c r="B42" s="1208"/>
      <c r="C42" s="1223" t="s">
        <v>430</v>
      </c>
      <c r="D42" s="1171"/>
      <c r="E42" s="1197" t="str">
        <f t="shared" ref="E42:E47" si="0">"(Note "&amp;B$280&amp;")"</f>
        <v>(Note B)</v>
      </c>
      <c r="F42" s="1101" t="s">
        <v>697</v>
      </c>
      <c r="G42" s="1171"/>
      <c r="H42" s="1101">
        <f>+'5 - Cost Support'!T18</f>
        <v>224065400.24036658</v>
      </c>
    </row>
    <row r="43" spans="1:8">
      <c r="A43" s="1208">
        <f>A42+1</f>
        <v>21</v>
      </c>
      <c r="B43" s="1208"/>
      <c r="C43" s="1223" t="s">
        <v>332</v>
      </c>
      <c r="D43" s="1171"/>
      <c r="E43" s="1197" t="str">
        <f t="shared" si="0"/>
        <v>(Note B)</v>
      </c>
      <c r="F43" s="1191" t="s">
        <v>697</v>
      </c>
      <c r="G43" s="1171"/>
      <c r="H43" s="1101">
        <f>+'5 - Cost Support'!T19</f>
        <v>11733759.217691321</v>
      </c>
    </row>
    <row r="44" spans="1:8">
      <c r="A44" s="1208">
        <f>A43+1</f>
        <v>22</v>
      </c>
      <c r="B44" s="1208"/>
      <c r="C44" s="1223" t="s">
        <v>389</v>
      </c>
      <c r="D44" s="1171"/>
      <c r="E44" s="1197" t="str">
        <f t="shared" si="0"/>
        <v>(Note B)</v>
      </c>
      <c r="F44" s="1228" t="s">
        <v>697</v>
      </c>
      <c r="G44" s="1171"/>
      <c r="H44" s="1101">
        <f>+'5 - Cost Support'!T20</f>
        <v>180461299.7710126</v>
      </c>
    </row>
    <row r="45" spans="1:8">
      <c r="A45" s="1208">
        <f t="shared" ref="A45:A52" si="1">A44+1</f>
        <v>23</v>
      </c>
      <c r="B45" s="1208"/>
      <c r="C45" s="1198" t="s">
        <v>391</v>
      </c>
      <c r="D45" s="1229"/>
      <c r="E45" s="1230"/>
      <c r="F45" s="1107" t="str">
        <f>"(Line "&amp;A42&amp;" + Line "&amp;A43&amp;" + Line "&amp;A44&amp;")"</f>
        <v>(Line 20 + Line 21 + Line 22)</v>
      </c>
      <c r="G45" s="1229"/>
      <c r="H45" s="1111">
        <f>SUM(H42:H44)</f>
        <v>416260459.22907054</v>
      </c>
    </row>
    <row r="46" spans="1:8">
      <c r="A46" s="1208">
        <f t="shared" si="1"/>
        <v>24</v>
      </c>
      <c r="B46" s="1208"/>
      <c r="C46" s="1231" t="s">
        <v>428</v>
      </c>
      <c r="D46" s="1192"/>
      <c r="E46" s="1197" t="str">
        <f t="shared" si="0"/>
        <v>(Note B)</v>
      </c>
      <c r="F46" s="1107" t="s">
        <v>697</v>
      </c>
      <c r="G46" s="1192"/>
      <c r="H46" s="1107">
        <f>+'5 - Cost Support'!T21</f>
        <v>26500087.633182582</v>
      </c>
    </row>
    <row r="47" spans="1:8">
      <c r="A47" s="1208">
        <f t="shared" si="1"/>
        <v>25</v>
      </c>
      <c r="B47" s="1208"/>
      <c r="C47" s="1232" t="s">
        <v>392</v>
      </c>
      <c r="D47" s="1233"/>
      <c r="E47" s="1211" t="str">
        <f t="shared" si="0"/>
        <v>(Note B)</v>
      </c>
      <c r="F47" s="1106" t="s">
        <v>697</v>
      </c>
      <c r="G47" s="1233"/>
      <c r="H47" s="1106">
        <f>+'5 - Cost Support'!T22</f>
        <v>19892821.407462325</v>
      </c>
    </row>
    <row r="48" spans="1:8">
      <c r="A48" s="1208">
        <f t="shared" si="1"/>
        <v>26</v>
      </c>
      <c r="B48" s="1208"/>
      <c r="C48" s="1231" t="s">
        <v>543</v>
      </c>
      <c r="D48" s="1192"/>
      <c r="E48" s="1213"/>
      <c r="F48" s="1107" t="str">
        <f>"(Line "&amp;A45&amp;" -  Line "&amp;A46&amp;" - Line "&amp;A47&amp;")"</f>
        <v>(Line 23 -  Line 24 - Line 25)</v>
      </c>
      <c r="G48" s="1192"/>
      <c r="H48" s="1107">
        <f>H45-H46-H47</f>
        <v>369867550.18842566</v>
      </c>
    </row>
    <row r="49" spans="1:8" ht="21">
      <c r="A49" s="1208">
        <f t="shared" si="1"/>
        <v>27</v>
      </c>
      <c r="B49" s="1208"/>
      <c r="C49" s="1234" t="s">
        <v>370</v>
      </c>
      <c r="D49" s="1223"/>
      <c r="E49" s="1207"/>
      <c r="F49" s="1106" t="str">
        <f>"(Line "&amp;A$16&amp;")"</f>
        <v>(Line 5)</v>
      </c>
      <c r="G49" s="1235"/>
      <c r="H49" s="1112">
        <f>H16</f>
        <v>0.15000000001007291</v>
      </c>
    </row>
    <row r="50" spans="1:8">
      <c r="A50" s="1208">
        <f t="shared" si="1"/>
        <v>28</v>
      </c>
      <c r="B50" s="1094"/>
      <c r="C50" s="1198" t="s">
        <v>544</v>
      </c>
      <c r="D50" s="1214"/>
      <c r="E50" s="1236"/>
      <c r="F50" s="1107" t="str">
        <f>"(Line "&amp;A48&amp;" * Line "&amp;A49&amp;")"</f>
        <v>(Line 26 * Line 27)</v>
      </c>
      <c r="G50" s="1214"/>
      <c r="H50" s="1111">
        <f>H48*H49</f>
        <v>55480132.531989492</v>
      </c>
    </row>
    <row r="51" spans="1:8">
      <c r="A51" s="1208">
        <f t="shared" si="1"/>
        <v>29</v>
      </c>
      <c r="B51" s="1094"/>
      <c r="C51" s="1232" t="s">
        <v>429</v>
      </c>
      <c r="D51" s="1209"/>
      <c r="E51" s="1211" t="str">
        <f>"(Note "&amp;B$280&amp;")"</f>
        <v>(Note B)</v>
      </c>
      <c r="F51" s="1106" t="s">
        <v>697</v>
      </c>
      <c r="G51" s="1209"/>
      <c r="H51" s="1106">
        <f>+'5 - Cost Support'!T23</f>
        <v>16583534.479999909</v>
      </c>
    </row>
    <row r="52" spans="1:8">
      <c r="A52" s="1208">
        <f t="shared" si="1"/>
        <v>30</v>
      </c>
      <c r="B52" s="1094"/>
      <c r="C52" s="1231" t="s">
        <v>545</v>
      </c>
      <c r="D52" s="1095"/>
      <c r="E52" s="1237"/>
      <c r="F52" s="1107" t="str">
        <f>"(Line "&amp;A50&amp;" + Line "&amp;A51&amp;")"</f>
        <v>(Line 28 + Line 29)</v>
      </c>
      <c r="G52" s="1095"/>
      <c r="H52" s="1107">
        <f>H50+H51</f>
        <v>72063667.0119894</v>
      </c>
    </row>
    <row r="53" spans="1:8" ht="21">
      <c r="A53" s="1227"/>
      <c r="B53" s="1105"/>
      <c r="C53" s="1194"/>
      <c r="D53" s="1094"/>
      <c r="E53" s="1227"/>
      <c r="F53" s="1094"/>
      <c r="H53" s="1109"/>
    </row>
    <row r="54" spans="1:8" s="58" customFormat="1" ht="21.6" thickBot="1">
      <c r="A54" s="1208">
        <f>+A52+1</f>
        <v>31</v>
      </c>
      <c r="B54" s="1219" t="s">
        <v>705</v>
      </c>
      <c r="C54" s="1220"/>
      <c r="D54" s="1220"/>
      <c r="E54" s="1238"/>
      <c r="F54" s="1205" t="str">
        <f>"(Line "&amp;A40&amp;" + Line "&amp;A52&amp;")"</f>
        <v>(Line 19 + Line 30)</v>
      </c>
      <c r="G54" s="1219"/>
      <c r="H54" s="1113">
        <f>+H40+H52</f>
        <v>9671727258.6801033</v>
      </c>
    </row>
    <row r="55" spans="1:8" ht="21" thickTop="1">
      <c r="A55" s="1227"/>
      <c r="B55" s="1105"/>
      <c r="C55" s="1094"/>
      <c r="D55" s="1094"/>
      <c r="E55" s="1227"/>
    </row>
    <row r="56" spans="1:8" ht="21">
      <c r="A56" s="1208"/>
      <c r="B56" s="1194" t="s">
        <v>140</v>
      </c>
      <c r="C56" s="1194"/>
      <c r="D56" s="1101"/>
      <c r="E56" s="1197"/>
      <c r="F56" s="1100"/>
      <c r="G56" s="1239"/>
      <c r="H56" s="1101"/>
    </row>
    <row r="57" spans="1:8">
      <c r="A57" s="1227"/>
      <c r="B57" s="1171"/>
      <c r="C57" s="1171"/>
      <c r="D57" s="1171"/>
      <c r="E57" s="1227"/>
      <c r="F57" s="1101"/>
      <c r="G57" s="1100"/>
      <c r="H57" s="1100"/>
    </row>
    <row r="58" spans="1:8">
      <c r="A58" s="1208">
        <f>+A54+1</f>
        <v>32</v>
      </c>
      <c r="B58" s="1208"/>
      <c r="C58" s="1223" t="s">
        <v>252</v>
      </c>
      <c r="D58" s="1171"/>
      <c r="E58" s="1197" t="str">
        <f>"(Note "&amp;B$280&amp;" &amp; "&amp;B$289&amp;")"</f>
        <v>(Note B &amp; J)</v>
      </c>
      <c r="F58" s="1101" t="s">
        <v>697</v>
      </c>
      <c r="G58" s="1171"/>
      <c r="H58" s="1101">
        <f>+'5 - Cost Support'!T25</f>
        <v>815358650.64503205</v>
      </c>
    </row>
    <row r="59" spans="1:8">
      <c r="A59" s="1208"/>
      <c r="B59" s="1208"/>
      <c r="C59" s="1231"/>
      <c r="D59" s="1192"/>
      <c r="E59" s="1197"/>
      <c r="F59" s="1107"/>
      <c r="G59" s="1192"/>
      <c r="H59" s="1107"/>
    </row>
    <row r="60" spans="1:8">
      <c r="A60" s="1208">
        <f>A58+1</f>
        <v>33</v>
      </c>
      <c r="B60" s="1208"/>
      <c r="C60" s="1231" t="s">
        <v>286</v>
      </c>
      <c r="D60" s="1192"/>
      <c r="E60" s="1197" t="str">
        <f>"(Note "&amp;B$280&amp;" &amp; "&amp;B$289&amp;")"</f>
        <v>(Note B &amp; J)</v>
      </c>
      <c r="F60" s="1107" t="s">
        <v>697</v>
      </c>
      <c r="G60" s="1192"/>
      <c r="H60" s="1107">
        <f>+'5 - Cost Support'!T26</f>
        <v>104939497.33138238</v>
      </c>
    </row>
    <row r="61" spans="1:8">
      <c r="A61" s="1208">
        <f>1+A60</f>
        <v>34</v>
      </c>
      <c r="B61" s="1208"/>
      <c r="C61" s="1095" t="s">
        <v>387</v>
      </c>
      <c r="D61" s="1192"/>
      <c r="E61" s="1197" t="str">
        <f>"(Note "&amp;B$280&amp;" &amp; "&amp;B$289&amp;")"</f>
        <v>(Note B &amp; J)</v>
      </c>
      <c r="F61" s="1107" t="s">
        <v>697</v>
      </c>
      <c r="G61" s="1192"/>
      <c r="H61" s="1107">
        <f>+'5 - Cost Support'!T27</f>
        <v>73384318.15077135</v>
      </c>
    </row>
    <row r="62" spans="1:8">
      <c r="A62" s="1208">
        <f>+A61+1</f>
        <v>35</v>
      </c>
      <c r="B62" s="1208"/>
      <c r="C62" s="1232" t="s">
        <v>613</v>
      </c>
      <c r="D62" s="1233"/>
      <c r="E62" s="1211" t="str">
        <f>"(Note "&amp;B$280&amp;" &amp; "&amp;B$289&amp;")"</f>
        <v>(Note B &amp; J)</v>
      </c>
      <c r="F62" s="1106" t="s">
        <v>697</v>
      </c>
      <c r="G62" s="1233"/>
      <c r="H62" s="1106">
        <f>+'5 - Cost Support'!T28</f>
        <v>22539175.213187691</v>
      </c>
    </row>
    <row r="63" spans="1:8">
      <c r="A63" s="1208">
        <f t="shared" ref="A63:A68" si="2">+A62+1</f>
        <v>36</v>
      </c>
      <c r="B63" s="1208"/>
      <c r="C63" s="1223" t="s">
        <v>431</v>
      </c>
      <c r="D63" s="1171"/>
      <c r="E63" s="1240"/>
      <c r="F63" s="1107" t="str">
        <f>"(Line "&amp;A60&amp;" + Line "&amp;A61&amp;" - Line "&amp;A62&amp;")"</f>
        <v>(Line 33 + Line 34 - Line 35)</v>
      </c>
      <c r="G63" s="1171"/>
      <c r="H63" s="1101">
        <f>H60+H61-H62</f>
        <v>155784640.26896602</v>
      </c>
    </row>
    <row r="64" spans="1:8">
      <c r="A64" s="1208">
        <f t="shared" si="2"/>
        <v>37</v>
      </c>
      <c r="B64" s="1208"/>
      <c r="C64" s="1232" t="str">
        <f>+C24</f>
        <v>Accumulated Intangible Amortization - Electric</v>
      </c>
      <c r="D64" s="1233"/>
      <c r="E64" s="1211" t="str">
        <f>"(Note "&amp;B$280&amp;")"</f>
        <v>(Note B)</v>
      </c>
      <c r="F64" s="1106" t="str">
        <f>"(Line "&amp;A$24&amp;")"</f>
        <v>(Line 10)</v>
      </c>
      <c r="G64" s="1233"/>
      <c r="H64" s="1106">
        <f>H24</f>
        <v>4531391.8181281406</v>
      </c>
    </row>
    <row r="65" spans="1:8">
      <c r="A65" s="1208">
        <f t="shared" si="2"/>
        <v>38</v>
      </c>
      <c r="B65" s="1208"/>
      <c r="C65" s="1231" t="s">
        <v>541</v>
      </c>
      <c r="D65" s="1192"/>
      <c r="E65" s="1237"/>
      <c r="F65" s="1107" t="str">
        <f>"(Line "&amp;A63&amp;" + "&amp;A64&amp;")"</f>
        <v>(Line 36 + 37)</v>
      </c>
      <c r="G65" s="1107"/>
      <c r="H65" s="1107">
        <f>SUM(H63:H64)</f>
        <v>160316032.08709416</v>
      </c>
    </row>
    <row r="66" spans="1:8">
      <c r="A66" s="1208">
        <f t="shared" si="2"/>
        <v>39</v>
      </c>
      <c r="B66" s="1208"/>
      <c r="C66" s="1231" t="str">
        <f>+C49</f>
        <v>Wage &amp; Salary Allocator</v>
      </c>
      <c r="D66" s="1192"/>
      <c r="E66" s="1237"/>
      <c r="F66" s="1106" t="str">
        <f>"(Line "&amp;A$16&amp;")"</f>
        <v>(Line 5)</v>
      </c>
      <c r="G66" s="1107"/>
      <c r="H66" s="1114">
        <f>H16</f>
        <v>0.15000000001007291</v>
      </c>
    </row>
    <row r="67" spans="1:8">
      <c r="A67" s="1208">
        <f t="shared" si="2"/>
        <v>40</v>
      </c>
      <c r="B67" s="1094"/>
      <c r="C67" s="1198" t="s">
        <v>542</v>
      </c>
      <c r="D67" s="1214"/>
      <c r="E67" s="1230"/>
      <c r="F67" s="1107" t="str">
        <f>"(Line "&amp;A65&amp;" * Line "&amp;A66&amp;")"</f>
        <v>(Line 38 * Line 39)</v>
      </c>
      <c r="G67" s="1214"/>
      <c r="H67" s="1111">
        <f>H65*H66</f>
        <v>24047404.814678971</v>
      </c>
    </row>
    <row r="68" spans="1:8">
      <c r="A68" s="1208">
        <f t="shared" si="2"/>
        <v>41</v>
      </c>
      <c r="B68" s="1094"/>
      <c r="C68" s="1231" t="s">
        <v>309</v>
      </c>
      <c r="D68" s="1095"/>
      <c r="E68" s="1197" t="str">
        <f>"(Note "&amp;B$280&amp;" &amp; "&amp;B$289&amp;")"</f>
        <v>(Note B &amp; J)</v>
      </c>
      <c r="F68" s="1107" t="s">
        <v>697</v>
      </c>
      <c r="G68" s="1095"/>
      <c r="H68" s="1107">
        <f>+'5 - Cost Support'!T29</f>
        <v>16101621.44441667</v>
      </c>
    </row>
    <row r="69" spans="1:8">
      <c r="A69" s="1227"/>
      <c r="B69" s="1105"/>
      <c r="C69" s="1105"/>
      <c r="D69" s="1105"/>
      <c r="F69" s="1170"/>
      <c r="G69" s="1170"/>
      <c r="H69" s="1115"/>
    </row>
    <row r="70" spans="1:8" ht="21.6" thickBot="1">
      <c r="A70" s="1208">
        <f>A68+1</f>
        <v>42</v>
      </c>
      <c r="B70" s="1219" t="s">
        <v>147</v>
      </c>
      <c r="C70" s="1219"/>
      <c r="D70" s="1219"/>
      <c r="E70" s="1241"/>
      <c r="F70" s="1242" t="str">
        <f>"(Lines "&amp;A58&amp;" + "&amp;A67&amp;" + "&amp;A68&amp;")"</f>
        <v>(Lines 32 + 40 + 41)</v>
      </c>
      <c r="G70" s="1243"/>
      <c r="H70" s="1113">
        <f>H58+H67+H68</f>
        <v>855507676.90412772</v>
      </c>
    </row>
    <row r="71" spans="1:8" ht="21" thickTop="1">
      <c r="A71" s="1227"/>
      <c r="B71" s="1105"/>
      <c r="C71" s="1105"/>
      <c r="D71" s="1105"/>
      <c r="F71" s="1094"/>
      <c r="G71" s="1140"/>
    </row>
    <row r="72" spans="1:8" ht="21.6" thickBot="1">
      <c r="A72" s="1208">
        <f>+A70+1</f>
        <v>43</v>
      </c>
      <c r="B72" s="1219" t="s">
        <v>352</v>
      </c>
      <c r="C72" s="1219"/>
      <c r="D72" s="1219"/>
      <c r="E72" s="1241"/>
      <c r="F72" s="1205" t="str">
        <f>"(Line "&amp;A54&amp;" - Line "&amp;A70&amp;")"</f>
        <v>(Line 31 - Line 42)</v>
      </c>
      <c r="G72" s="1219"/>
      <c r="H72" s="1113">
        <f>H54-H70</f>
        <v>8816219581.7759762</v>
      </c>
    </row>
    <row r="73" spans="1:8" ht="21" thickTop="1">
      <c r="A73" s="1170"/>
      <c r="B73" s="1105"/>
      <c r="C73" s="1105"/>
      <c r="D73" s="1105"/>
      <c r="F73" s="1094"/>
    </row>
    <row r="74" spans="1:8" ht="21">
      <c r="A74" s="1186" t="s">
        <v>149</v>
      </c>
      <c r="B74" s="1188"/>
      <c r="C74" s="1188"/>
      <c r="D74" s="1188"/>
      <c r="E74" s="1189"/>
      <c r="F74" s="1190"/>
      <c r="G74" s="1190"/>
      <c r="H74" s="1116"/>
    </row>
    <row r="75" spans="1:8">
      <c r="A75" s="1244"/>
      <c r="B75" s="1245"/>
      <c r="C75" s="1245"/>
      <c r="D75" s="1245"/>
    </row>
    <row r="76" spans="1:8" ht="21">
      <c r="A76" s="1227"/>
      <c r="B76" s="1246" t="s">
        <v>450</v>
      </c>
      <c r="D76" s="1094"/>
      <c r="E76" s="1247"/>
      <c r="H76" s="1100"/>
    </row>
    <row r="77" spans="1:8" ht="21">
      <c r="A77" s="1227">
        <f>+A72+1</f>
        <v>44</v>
      </c>
      <c r="B77" s="1246"/>
      <c r="C77" s="1248" t="s">
        <v>475</v>
      </c>
      <c r="D77" s="1249"/>
      <c r="E77" s="1197" t="str">
        <f>"(Note  "&amp;B$309&amp;")"</f>
        <v>(Note  Q)</v>
      </c>
      <c r="F77" s="1167" t="s">
        <v>696</v>
      </c>
      <c r="H77" s="1107">
        <f>+'ATT1A-ADIT '!F18</f>
        <v>-2257796613.0215011</v>
      </c>
    </row>
    <row r="78" spans="1:8" ht="21">
      <c r="A78" s="1227"/>
      <c r="B78" s="1094"/>
      <c r="C78" s="1246"/>
      <c r="D78" s="1095"/>
      <c r="E78" s="1213"/>
      <c r="F78" s="1095"/>
      <c r="G78" s="1216"/>
      <c r="H78" s="1117"/>
    </row>
    <row r="79" spans="1:8" ht="21">
      <c r="A79" s="1208"/>
      <c r="B79" s="1250" t="s">
        <v>702</v>
      </c>
      <c r="C79" s="1094"/>
      <c r="D79" s="1094"/>
      <c r="E79" s="1094"/>
      <c r="F79" s="1171"/>
      <c r="G79" s="1094"/>
      <c r="H79" s="1094"/>
    </row>
    <row r="80" spans="1:8" ht="21">
      <c r="A80" s="1208">
        <f>A77+1</f>
        <v>45</v>
      </c>
      <c r="B80" s="1193"/>
      <c r="C80" s="1231" t="s">
        <v>703</v>
      </c>
      <c r="D80" s="1197"/>
      <c r="E80" s="1197" t="str">
        <f>"(Note "&amp;B$280&amp;" &amp; "&amp;B$286&amp;")"</f>
        <v>(Note B &amp; H)</v>
      </c>
      <c r="F80" s="1191" t="s">
        <v>694</v>
      </c>
      <c r="G80" s="1095"/>
      <c r="H80" s="1107">
        <f>SUM('6A-Estimate &amp; Reconcile'!BM27:CF27)</f>
        <v>362136575.09346497</v>
      </c>
    </row>
    <row r="81" spans="1:8" ht="21">
      <c r="A81" s="1208"/>
      <c r="B81" s="1193"/>
      <c r="C81" s="1231"/>
      <c r="D81" s="1197"/>
      <c r="E81" s="1197"/>
      <c r="F81" s="1191"/>
      <c r="G81" s="1095"/>
      <c r="H81" s="1107"/>
    </row>
    <row r="82" spans="1:8" s="267" customFormat="1" ht="21">
      <c r="A82" s="1208"/>
      <c r="B82" s="1250" t="s">
        <v>500</v>
      </c>
      <c r="C82" s="1094"/>
      <c r="D82" s="1094"/>
      <c r="E82" s="1094"/>
      <c r="F82" s="1171"/>
      <c r="G82" s="1094"/>
      <c r="H82" s="1094"/>
    </row>
    <row r="83" spans="1:8" s="267" customFormat="1" ht="21">
      <c r="A83" s="1208" t="s">
        <v>501</v>
      </c>
      <c r="B83" s="1193"/>
      <c r="C83" s="1231" t="s">
        <v>502</v>
      </c>
      <c r="D83" s="1197"/>
      <c r="E83" s="1197" t="str">
        <f>"(Note  "&amp;B$310&amp;")"</f>
        <v>(Note  R)</v>
      </c>
      <c r="F83" s="1191" t="s">
        <v>697</v>
      </c>
      <c r="G83" s="1095"/>
      <c r="H83" s="1107">
        <f>+'5 - Cost Support'!H226</f>
        <v>0</v>
      </c>
    </row>
    <row r="84" spans="1:8">
      <c r="A84" s="1208"/>
      <c r="B84" s="1208"/>
      <c r="C84" s="1231"/>
      <c r="D84" s="1197"/>
      <c r="E84" s="1191"/>
      <c r="F84" s="1217"/>
      <c r="G84" s="1107"/>
      <c r="H84" s="1094"/>
    </row>
    <row r="85" spans="1:8" ht="21">
      <c r="A85" s="1208">
        <f>+A80+1</f>
        <v>46</v>
      </c>
      <c r="B85" s="1195"/>
      <c r="C85" s="1251" t="s">
        <v>709</v>
      </c>
      <c r="D85" s="1252"/>
      <c r="E85" s="1197" t="str">
        <f>"(Note "&amp;B$281&amp;" &amp; "&amp;B$309&amp;")"</f>
        <v>(Note C &amp; Q)</v>
      </c>
      <c r="F85" s="1107" t="str">
        <f>F51</f>
        <v>Attachment 5</v>
      </c>
      <c r="G85" s="1192"/>
      <c r="H85" s="1107">
        <f>+'5 - Cost Support'!T46</f>
        <v>22009446.320000019</v>
      </c>
    </row>
    <row r="86" spans="1:8">
      <c r="A86" s="1208"/>
      <c r="B86" s="1208"/>
      <c r="C86" s="1231"/>
      <c r="D86" s="1197"/>
      <c r="E86" s="1191"/>
      <c r="F86" s="1217"/>
      <c r="G86" s="1107"/>
      <c r="H86" s="1094"/>
    </row>
    <row r="87" spans="1:8" ht="21">
      <c r="A87" s="1208"/>
      <c r="B87" s="1253" t="s">
        <v>141</v>
      </c>
      <c r="C87" s="1234"/>
      <c r="D87" s="1171"/>
      <c r="E87" s="1227"/>
      <c r="F87" s="1254"/>
      <c r="G87" s="1255"/>
      <c r="H87" s="1094"/>
    </row>
    <row r="88" spans="1:8" ht="21">
      <c r="A88" s="1208">
        <f>+A85+1</f>
        <v>47</v>
      </c>
      <c r="B88" s="1256"/>
      <c r="C88" s="1257" t="s">
        <v>3</v>
      </c>
      <c r="D88" s="1197"/>
      <c r="E88" s="1197" t="str">
        <f>"(Note "&amp;B$279&amp;" &amp; "&amp;B$309&amp;")"</f>
        <v>(Note A &amp; Q)</v>
      </c>
      <c r="F88" s="1257" t="s">
        <v>697</v>
      </c>
      <c r="G88" s="1129"/>
      <c r="H88" s="1118">
        <f>+'5 - Cost Support'!T54</f>
        <v>0</v>
      </c>
    </row>
    <row r="89" spans="1:8">
      <c r="A89" s="1195"/>
      <c r="B89" s="1258"/>
      <c r="C89" s="1234"/>
      <c r="E89" s="1195"/>
      <c r="F89" s="1129"/>
      <c r="G89" s="1255"/>
      <c r="H89" s="1119"/>
    </row>
    <row r="90" spans="1:8" ht="21">
      <c r="A90" s="1208"/>
      <c r="B90" s="1253" t="s">
        <v>139</v>
      </c>
      <c r="C90" s="1094"/>
      <c r="D90" s="1094"/>
      <c r="E90" s="1259"/>
      <c r="F90" s="1129"/>
      <c r="G90" s="1255"/>
      <c r="H90" s="1119"/>
    </row>
    <row r="91" spans="1:8">
      <c r="A91" s="1227">
        <f>A88+1</f>
        <v>48</v>
      </c>
      <c r="B91" s="1094"/>
      <c r="C91" s="1094" t="s">
        <v>292</v>
      </c>
      <c r="D91" s="1171"/>
      <c r="E91" s="1197" t="str">
        <f>"(Note  "&amp;B$309&amp;")"</f>
        <v>(Note  Q)</v>
      </c>
      <c r="F91" s="1234" t="s">
        <v>697</v>
      </c>
      <c r="H91" s="1101">
        <f>+'5 - Cost Support'!T64</f>
        <v>0</v>
      </c>
    </row>
    <row r="92" spans="1:8">
      <c r="A92" s="1208">
        <f>+A91+1</f>
        <v>49</v>
      </c>
      <c r="B92" s="1258"/>
      <c r="C92" s="1260" t="s">
        <v>370</v>
      </c>
      <c r="D92" s="1228"/>
      <c r="E92" s="1261"/>
      <c r="F92" s="1106" t="str">
        <f>"(Line "&amp;A$16&amp;")"</f>
        <v>(Line 5)</v>
      </c>
      <c r="G92" s="1262"/>
      <c r="H92" s="1119">
        <f>H16</f>
        <v>0.15000000001007291</v>
      </c>
    </row>
    <row r="93" spans="1:8">
      <c r="A93" s="1208">
        <f>+A92+1</f>
        <v>50</v>
      </c>
      <c r="B93" s="1258"/>
      <c r="C93" s="1234" t="s">
        <v>376</v>
      </c>
      <c r="D93" s="1171"/>
      <c r="E93" s="1227"/>
      <c r="F93" s="1107" t="str">
        <f>"(Line "&amp;A91&amp;" * Line "&amp;A92&amp;")"</f>
        <v>(Line 48 * Line 49)</v>
      </c>
      <c r="G93" s="1255"/>
      <c r="H93" s="1120">
        <f>H91*H92</f>
        <v>0</v>
      </c>
    </row>
    <row r="94" spans="1:8">
      <c r="A94" s="1208">
        <f>A93+1</f>
        <v>51</v>
      </c>
      <c r="B94" s="1258"/>
      <c r="C94" s="1234" t="s">
        <v>116</v>
      </c>
      <c r="D94" s="1171"/>
      <c r="E94" s="1197" t="str">
        <f>"(Note  "&amp;B$302&amp;" &amp; "&amp;B$309&amp;"))"</f>
        <v>(Note  N &amp; Q))</v>
      </c>
      <c r="F94" s="1260" t="s">
        <v>697</v>
      </c>
      <c r="G94" s="1255"/>
      <c r="H94" s="1121">
        <f>+'5 - Cost Support'!T65</f>
        <v>16840790</v>
      </c>
    </row>
    <row r="95" spans="1:8" ht="27.75" customHeight="1">
      <c r="A95" s="1208">
        <f>A94+1</f>
        <v>52</v>
      </c>
      <c r="B95" s="1258"/>
      <c r="C95" s="1214" t="s">
        <v>138</v>
      </c>
      <c r="D95" s="1229"/>
      <c r="E95" s="1263"/>
      <c r="F95" s="1107" t="str">
        <f>"(Line "&amp;A93&amp;" + Line "&amp;A94&amp;")"</f>
        <v>(Line 50 + Line 51)</v>
      </c>
      <c r="G95" s="1264"/>
      <c r="H95" s="1108">
        <f>H93+H94</f>
        <v>16840790</v>
      </c>
    </row>
    <row r="96" spans="1:8">
      <c r="A96" s="1208"/>
      <c r="B96" s="1258"/>
      <c r="C96" s="1234"/>
      <c r="D96" s="1171"/>
      <c r="E96" s="1195"/>
      <c r="F96" s="1129"/>
      <c r="G96" s="1255"/>
    </row>
    <row r="97" spans="1:8" ht="21">
      <c r="A97" s="1208"/>
      <c r="B97" s="1253" t="s">
        <v>142</v>
      </c>
      <c r="C97" s="1094"/>
      <c r="D97" s="1171"/>
      <c r="F97" s="1129"/>
      <c r="G97" s="1255"/>
    </row>
    <row r="98" spans="1:8">
      <c r="A98" s="1208">
        <f>+A95+1</f>
        <v>53</v>
      </c>
      <c r="B98" s="1258"/>
      <c r="C98" s="1234" t="s">
        <v>390</v>
      </c>
      <c r="D98" s="1167"/>
      <c r="E98" s="1227"/>
      <c r="F98" s="1107" t="str">
        <f>"(Line "&amp;A$139&amp;")"</f>
        <v>(Line 80)</v>
      </c>
      <c r="G98" s="1255"/>
      <c r="H98" s="1118">
        <f>H139</f>
        <v>130300298.60271536</v>
      </c>
    </row>
    <row r="99" spans="1:8">
      <c r="A99" s="1208">
        <f>+A98+1</f>
        <v>54</v>
      </c>
      <c r="B99" s="1258"/>
      <c r="C99" s="1167" t="s">
        <v>246</v>
      </c>
      <c r="D99" s="1167"/>
      <c r="E99" s="1227"/>
      <c r="F99" s="1260" t="s">
        <v>377</v>
      </c>
      <c r="H99" s="1122">
        <f>1/8</f>
        <v>0.125</v>
      </c>
    </row>
    <row r="100" spans="1:8" s="58" customFormat="1" ht="21">
      <c r="A100" s="1208">
        <f>+A99+1</f>
        <v>55</v>
      </c>
      <c r="B100" s="1235"/>
      <c r="C100" s="1265" t="s">
        <v>115</v>
      </c>
      <c r="D100" s="1266"/>
      <c r="E100" s="1267"/>
      <c r="F100" s="1107" t="str">
        <f>"(Line "&amp;A98&amp;" * Line "&amp;A99&amp;")"</f>
        <v>(Line 53 * Line 54)</v>
      </c>
      <c r="G100" s="1268"/>
      <c r="H100" s="1117">
        <f>H98*H99</f>
        <v>16287537.32533942</v>
      </c>
    </row>
    <row r="101" spans="1:8" s="58" customFormat="1" ht="21">
      <c r="A101" s="1208"/>
      <c r="B101" s="1235"/>
      <c r="C101" s="1257"/>
      <c r="D101" s="1269"/>
      <c r="E101" s="1270"/>
      <c r="F101" s="1107"/>
      <c r="G101" s="1271"/>
      <c r="H101" s="1123"/>
    </row>
    <row r="102" spans="1:8" s="58" customFormat="1" ht="21">
      <c r="A102" s="1272"/>
      <c r="B102" s="1246" t="s">
        <v>573</v>
      </c>
      <c r="C102" s="1273"/>
      <c r="D102" s="1274"/>
      <c r="E102" s="1273"/>
      <c r="F102" s="1106"/>
      <c r="G102" s="1273"/>
      <c r="H102" s="1123"/>
    </row>
    <row r="103" spans="1:8" ht="21">
      <c r="A103" s="1208">
        <f>+A100+1</f>
        <v>56</v>
      </c>
      <c r="B103" s="1105"/>
      <c r="C103" s="1105" t="s">
        <v>574</v>
      </c>
      <c r="D103" s="1275"/>
      <c r="E103" s="1197" t="str">
        <f>"(Note  "&amp;B$302&amp;" &amp; "&amp;B$309&amp;"))"</f>
        <v>(Note  N &amp; Q))</v>
      </c>
      <c r="F103" s="1257" t="s">
        <v>697</v>
      </c>
      <c r="G103" s="1107"/>
      <c r="H103" s="1124">
        <f>+'5 - Cost Support'!T73</f>
        <v>0</v>
      </c>
    </row>
    <row r="104" spans="1:8">
      <c r="A104" s="1170"/>
      <c r="B104" s="1105"/>
      <c r="C104" s="1105"/>
      <c r="D104" s="1105"/>
      <c r="F104" s="1094"/>
      <c r="H104" s="1110"/>
    </row>
    <row r="105" spans="1:8" ht="21.6" thickBot="1">
      <c r="A105" s="1170">
        <f>A103+1</f>
        <v>57</v>
      </c>
      <c r="B105" s="1219" t="s">
        <v>367</v>
      </c>
      <c r="C105" s="1219"/>
      <c r="D105" s="1219"/>
      <c r="E105" s="1241"/>
      <c r="F105" s="1219" t="str">
        <f>"(Lines "&amp;A77&amp;" + "&amp;A80&amp;" + "&amp;A83&amp;" + "&amp;A85&amp;" + "&amp;A88&amp;" + "&amp;A95&amp;" + "&amp;A100&amp;" - "&amp;A103&amp;")"</f>
        <v>(Lines 44 + 45 + 45a + 46 + 47 + 52 + 55 - 56)</v>
      </c>
      <c r="G105" s="1276"/>
      <c r="H105" s="1125">
        <f>H77+H80+H88+H95+H100-H103+H85+H83</f>
        <v>-1840522264.282697</v>
      </c>
    </row>
    <row r="106" spans="1:8" ht="21" thickTop="1">
      <c r="A106" s="1170"/>
      <c r="B106" s="1105"/>
      <c r="C106" s="1105"/>
      <c r="D106" s="1105"/>
      <c r="F106" s="1094"/>
      <c r="H106" s="1110"/>
    </row>
    <row r="107" spans="1:8" ht="21.6" thickBot="1">
      <c r="A107" s="1277">
        <f>+A105+1</f>
        <v>58</v>
      </c>
      <c r="B107" s="1278" t="s">
        <v>240</v>
      </c>
      <c r="C107" s="1278"/>
      <c r="D107" s="1278"/>
      <c r="E107" s="1279"/>
      <c r="F107" s="1280" t="str">
        <f>"(Line "&amp;A72&amp;" + Line "&amp;A105&amp;")"</f>
        <v>(Line 43 + Line 57)</v>
      </c>
      <c r="G107" s="1278"/>
      <c r="H107" s="1126">
        <f>H72+H105</f>
        <v>6975697317.4932795</v>
      </c>
    </row>
    <row r="108" spans="1:8">
      <c r="B108" s="1105"/>
      <c r="C108" s="1105"/>
      <c r="D108" s="1105"/>
    </row>
    <row r="109" spans="1:8" s="54" customFormat="1" ht="21">
      <c r="A109" s="1281" t="s">
        <v>405</v>
      </c>
      <c r="B109" s="1282"/>
      <c r="C109" s="1283"/>
      <c r="D109" s="1284"/>
      <c r="E109" s="1285"/>
      <c r="F109" s="1116"/>
      <c r="G109" s="1116"/>
      <c r="H109" s="1098"/>
    </row>
    <row r="110" spans="1:8" s="54" customFormat="1" ht="21">
      <c r="A110" s="1171"/>
      <c r="B110" s="1171"/>
      <c r="C110" s="1171"/>
      <c r="D110" s="1171"/>
      <c r="E110" s="1193"/>
      <c r="F110" s="1094"/>
      <c r="G110" s="1094"/>
      <c r="H110" s="1099"/>
    </row>
    <row r="111" spans="1:8" ht="21">
      <c r="A111" s="1195"/>
      <c r="B111" s="1194" t="s">
        <v>215</v>
      </c>
      <c r="D111" s="1100"/>
      <c r="E111" s="1115"/>
      <c r="G111" s="1100"/>
      <c r="H111" s="1100"/>
    </row>
    <row r="112" spans="1:8" ht="21">
      <c r="A112" s="1208">
        <f>+A107+1</f>
        <v>59</v>
      </c>
      <c r="B112" s="1208"/>
      <c r="C112" s="1223" t="s">
        <v>215</v>
      </c>
      <c r="D112" s="1171"/>
      <c r="E112" s="1197" t="str">
        <f>"(Note  "&amp;B$305&amp;")"</f>
        <v>(Note  O)</v>
      </c>
      <c r="F112" s="1286" t="s">
        <v>697</v>
      </c>
      <c r="G112" s="1193"/>
      <c r="H112" s="1101">
        <f>+'5 - Cost Support'!T79</f>
        <v>99724192.37999998</v>
      </c>
    </row>
    <row r="113" spans="1:8">
      <c r="A113" s="1208">
        <f>+A112+1</f>
        <v>60</v>
      </c>
      <c r="B113" s="1195"/>
      <c r="C113" s="1223" t="s">
        <v>216</v>
      </c>
      <c r="D113" s="1101"/>
      <c r="E113" s="1197" t="str">
        <f>"(Note  "&amp;B$305&amp;")"</f>
        <v>(Note  O)</v>
      </c>
      <c r="F113" s="1106" t="s">
        <v>697</v>
      </c>
      <c r="G113" s="1171"/>
      <c r="H113" s="1107">
        <f>+'5 - Cost Support'!T80</f>
        <v>0</v>
      </c>
    </row>
    <row r="114" spans="1:8" ht="21">
      <c r="A114" s="1208">
        <f>1+A113</f>
        <v>61</v>
      </c>
      <c r="B114" s="1171"/>
      <c r="C114" s="1287" t="s">
        <v>215</v>
      </c>
      <c r="D114" s="1229"/>
      <c r="E114" s="1230"/>
      <c r="F114" s="1107" t="str">
        <f>"(Lines "&amp;A112&amp;" + "&amp;A113&amp;")"</f>
        <v>(Lines 59 + 60)</v>
      </c>
      <c r="G114" s="1214"/>
      <c r="H114" s="1127">
        <f>H112+H113</f>
        <v>99724192.37999998</v>
      </c>
    </row>
    <row r="115" spans="1:8" ht="21">
      <c r="A115" s="1208"/>
      <c r="B115" s="1208"/>
      <c r="C115" s="1194"/>
      <c r="D115" s="1171"/>
      <c r="E115" s="1207"/>
      <c r="F115" s="1171"/>
      <c r="G115" s="1171"/>
      <c r="H115" s="1128"/>
    </row>
    <row r="116" spans="1:8" ht="21">
      <c r="A116" s="1208"/>
      <c r="B116" s="1194" t="s">
        <v>547</v>
      </c>
      <c r="C116" s="1171"/>
      <c r="D116" s="1171"/>
      <c r="E116" s="1207"/>
      <c r="F116" s="1171"/>
      <c r="G116" s="1171"/>
      <c r="H116" s="1128"/>
    </row>
    <row r="117" spans="1:8">
      <c r="A117" s="1208">
        <f>A114+1</f>
        <v>62</v>
      </c>
      <c r="B117" s="1208"/>
      <c r="C117" s="1223" t="s">
        <v>219</v>
      </c>
      <c r="D117" s="1171"/>
      <c r="E117" s="1197" t="str">
        <f>"(Note  "&amp;B$305&amp;")"</f>
        <v>(Note  O)</v>
      </c>
      <c r="F117" s="1101" t="s">
        <v>697</v>
      </c>
      <c r="G117" s="1171"/>
      <c r="H117" s="1101">
        <f>+'5 - Cost Support'!S94</f>
        <v>202793229.99999997</v>
      </c>
    </row>
    <row r="118" spans="1:8">
      <c r="A118" s="1208">
        <f t="shared" ref="A118:A126" si="3">+A117+1</f>
        <v>63</v>
      </c>
      <c r="B118" s="1208"/>
      <c r="C118" s="1223" t="s">
        <v>901</v>
      </c>
      <c r="D118" s="1171"/>
      <c r="E118" s="1197" t="str">
        <f>"(Note "&amp;B$289&amp;")"</f>
        <v>(Note J)</v>
      </c>
      <c r="F118" s="1101" t="s">
        <v>697</v>
      </c>
      <c r="G118" s="1171"/>
      <c r="H118" s="1101">
        <f>+'5 - Cost Support'!S96</f>
        <v>33048517.419999983</v>
      </c>
    </row>
    <row r="119" spans="1:8">
      <c r="A119" s="1208">
        <f t="shared" si="3"/>
        <v>64</v>
      </c>
      <c r="B119" s="1208"/>
      <c r="C119" s="1223" t="s">
        <v>664</v>
      </c>
      <c r="D119" s="1171"/>
      <c r="E119" s="1197" t="str">
        <f>"(Note  "&amp;B$305&amp;")"</f>
        <v>(Note  O)</v>
      </c>
      <c r="F119" s="1101" t="s">
        <v>697</v>
      </c>
      <c r="G119" s="1171"/>
      <c r="H119" s="1101">
        <f>+'5 - Cost Support'!S97</f>
        <v>33328250.129999984</v>
      </c>
    </row>
    <row r="120" spans="1:8">
      <c r="A120" s="1208">
        <f t="shared" si="3"/>
        <v>65</v>
      </c>
      <c r="B120" s="1208"/>
      <c r="C120" s="1223" t="s">
        <v>272</v>
      </c>
      <c r="D120" s="1101"/>
      <c r="E120" s="1197" t="str">
        <f>"(Note  "&amp;B$305&amp;")"</f>
        <v>(Note  O)</v>
      </c>
      <c r="F120" s="1223" t="s">
        <v>697</v>
      </c>
      <c r="G120" s="1171"/>
      <c r="H120" s="1101">
        <f>+'5 - Cost Support'!T88</f>
        <v>4022045.78</v>
      </c>
    </row>
    <row r="121" spans="1:8">
      <c r="A121" s="1208">
        <f t="shared" si="3"/>
        <v>66</v>
      </c>
      <c r="B121" s="1208"/>
      <c r="C121" s="1223" t="s">
        <v>273</v>
      </c>
      <c r="D121" s="1101"/>
      <c r="E121" s="1197" t="str">
        <f>"(Note "&amp;B$283&amp;" &amp; "&amp;B$305&amp;")"</f>
        <v>(Note E &amp; O)</v>
      </c>
      <c r="F121" s="1223" t="s">
        <v>697</v>
      </c>
      <c r="G121" s="1171"/>
      <c r="H121" s="1101">
        <f>+'5 - Cost Support'!S106</f>
        <v>11216380.000000004</v>
      </c>
    </row>
    <row r="122" spans="1:8">
      <c r="A122" s="1208">
        <f t="shared" si="3"/>
        <v>67</v>
      </c>
      <c r="B122" s="1208"/>
      <c r="C122" s="1223" t="s">
        <v>274</v>
      </c>
      <c r="D122" s="1101"/>
      <c r="E122" s="1197" t="str">
        <f>"(Note  "&amp;B$305&amp;")"</f>
        <v>(Note  O)</v>
      </c>
      <c r="F122" s="1223" t="s">
        <v>697</v>
      </c>
      <c r="G122" s="1171"/>
      <c r="H122" s="1101">
        <f>+'5 - Cost Support'!S127</f>
        <v>3116470</v>
      </c>
    </row>
    <row r="123" spans="1:8">
      <c r="A123" s="1208">
        <f t="shared" si="3"/>
        <v>68</v>
      </c>
      <c r="B123" s="1208"/>
      <c r="C123" s="1223" t="s">
        <v>259</v>
      </c>
      <c r="D123" s="1094"/>
      <c r="E123" s="1197" t="str">
        <f>"(Note "&amp;B$282&amp;" &amp; "&amp;B$305&amp;")"</f>
        <v>(Note D &amp; O)</v>
      </c>
      <c r="F123" s="1232" t="s">
        <v>697</v>
      </c>
      <c r="G123" s="1171"/>
      <c r="H123" s="1101">
        <f>+'5 - Cost Support'!T118</f>
        <v>0</v>
      </c>
    </row>
    <row r="124" spans="1:8" ht="21">
      <c r="A124" s="1208">
        <f t="shared" si="3"/>
        <v>69</v>
      </c>
      <c r="B124" s="1208"/>
      <c r="C124" s="1287" t="s">
        <v>548</v>
      </c>
      <c r="D124" s="1229"/>
      <c r="E124" s="1236"/>
      <c r="F124" s="1107" t="str">
        <f>"Sum (Lines "&amp;A117&amp;" to "&amp;A118&amp;") -  Sum (Lines "&amp;A119&amp;" to "&amp;A123&amp;")"</f>
        <v>Sum (Lines 62 to 63) -  Sum (Lines 64 to 68)</v>
      </c>
      <c r="G124" s="1229"/>
      <c r="H124" s="1111">
        <f>SUM(H117:H118)-SUM(H119:H123)</f>
        <v>184158601.50999999</v>
      </c>
    </row>
    <row r="125" spans="1:8">
      <c r="A125" s="1208">
        <f t="shared" si="3"/>
        <v>70</v>
      </c>
      <c r="B125" s="1208"/>
      <c r="C125" s="1260" t="s">
        <v>370</v>
      </c>
      <c r="D125" s="1167"/>
      <c r="E125" s="1227"/>
      <c r="F125" s="1233" t="str">
        <f>"(Line "&amp;A$16&amp;")"</f>
        <v>(Line 5)</v>
      </c>
      <c r="G125" s="1129"/>
      <c r="H125" s="1119">
        <f>H16</f>
        <v>0.15000000001007291</v>
      </c>
    </row>
    <row r="126" spans="1:8" ht="21">
      <c r="A126" s="1208">
        <f t="shared" si="3"/>
        <v>71</v>
      </c>
      <c r="B126" s="1208"/>
      <c r="C126" s="1287" t="s">
        <v>549</v>
      </c>
      <c r="D126" s="1229"/>
      <c r="E126" s="1236"/>
      <c r="F126" s="1107" t="str">
        <f>"(Line "&amp;A124&amp;" * Line "&amp;A125&amp;")"</f>
        <v>(Line 69 * Line 70)</v>
      </c>
      <c r="G126" s="1229"/>
      <c r="H126" s="1127">
        <f>H124*H125</f>
        <v>27623790.228355013</v>
      </c>
    </row>
    <row r="127" spans="1:8" ht="21">
      <c r="A127" s="1208"/>
      <c r="B127" s="1208"/>
      <c r="C127" s="1251"/>
      <c r="D127" s="1192"/>
      <c r="E127" s="1237"/>
      <c r="F127" s="1192"/>
      <c r="G127" s="1192"/>
      <c r="H127" s="1107"/>
    </row>
    <row r="128" spans="1:8" ht="21">
      <c r="A128" s="1208"/>
      <c r="B128" s="1194" t="s">
        <v>117</v>
      </c>
      <c r="C128" s="1094"/>
      <c r="D128" s="1192"/>
      <c r="E128" s="1237"/>
      <c r="F128" s="1192"/>
      <c r="G128" s="1192"/>
      <c r="H128" s="1107"/>
    </row>
    <row r="129" spans="1:8">
      <c r="A129" s="1208">
        <f>+A126+1</f>
        <v>72</v>
      </c>
      <c r="B129" s="1258"/>
      <c r="C129" s="1234" t="s">
        <v>275</v>
      </c>
      <c r="D129" s="1288"/>
      <c r="E129" s="1197" t="str">
        <f>"(Note "&amp;B$285&amp;" &amp; "&amp;B$305&amp;")"</f>
        <v>(Note G &amp; O)</v>
      </c>
      <c r="F129" s="1101" t="s">
        <v>697</v>
      </c>
      <c r="G129" s="1094"/>
      <c r="H129" s="1101">
        <f>+'5 - Cost Support'!S110</f>
        <v>645379.99999999977</v>
      </c>
    </row>
    <row r="130" spans="1:8">
      <c r="A130" s="1208">
        <f>+A129+1</f>
        <v>73</v>
      </c>
      <c r="B130" s="1258"/>
      <c r="C130" s="1260" t="s">
        <v>276</v>
      </c>
      <c r="D130" s="1289"/>
      <c r="E130" s="1211" t="str">
        <f>"(Note "&amp;B$299&amp;" &amp; "&amp;B$305&amp;")"</f>
        <v>(Note K &amp; O)</v>
      </c>
      <c r="F130" s="1106" t="s">
        <v>697</v>
      </c>
      <c r="G130" s="1209"/>
      <c r="H130" s="1106">
        <f>+'5 - Cost Support'!T127</f>
        <v>0</v>
      </c>
    </row>
    <row r="131" spans="1:8">
      <c r="A131" s="1208">
        <f>+A130+1</f>
        <v>74</v>
      </c>
      <c r="B131" s="1258"/>
      <c r="C131" s="1234" t="s">
        <v>378</v>
      </c>
      <c r="D131" s="1171"/>
      <c r="E131" s="1259"/>
      <c r="F131" s="1107" t="str">
        <f>"(Line "&amp;A129&amp;" + Line "&amp;A130&amp;")"</f>
        <v>(Line 72 + Line 73)</v>
      </c>
      <c r="G131" s="1094"/>
      <c r="H131" s="1118">
        <f>SUM(H129:H130)</f>
        <v>645379.99999999977</v>
      </c>
    </row>
    <row r="132" spans="1:8">
      <c r="A132" s="1208"/>
      <c r="B132" s="1258"/>
      <c r="C132" s="1234"/>
      <c r="D132" s="1171"/>
      <c r="E132" s="1259"/>
      <c r="F132" s="1234"/>
      <c r="G132" s="1094"/>
      <c r="H132" s="1129"/>
    </row>
    <row r="133" spans="1:8">
      <c r="A133" s="1208">
        <f>+A131+1</f>
        <v>75</v>
      </c>
      <c r="B133" s="1258"/>
      <c r="C133" s="1234" t="s">
        <v>277</v>
      </c>
      <c r="D133" s="1171"/>
      <c r="E133" s="1227"/>
      <c r="F133" s="1234" t="str">
        <f>"(Line "&amp;A120&amp;")"</f>
        <v>(Line 65)</v>
      </c>
      <c r="G133" s="1094"/>
      <c r="H133" s="1118">
        <f>H120</f>
        <v>4022045.78</v>
      </c>
    </row>
    <row r="134" spans="1:8">
      <c r="A134" s="1208">
        <f>+A133+1</f>
        <v>76</v>
      </c>
      <c r="B134" s="1258"/>
      <c r="C134" s="1234" t="s">
        <v>276</v>
      </c>
      <c r="D134" s="1171"/>
      <c r="E134" s="1197" t="str">
        <f>"(Note "&amp;B$284&amp;" &amp; "&amp;B$305&amp;")"</f>
        <v>(Note F &amp; O)</v>
      </c>
      <c r="F134" s="1106" t="s">
        <v>697</v>
      </c>
      <c r="G134" s="1094"/>
      <c r="H134" s="1121">
        <f>+'5 - Cost Support'!T135</f>
        <v>0</v>
      </c>
    </row>
    <row r="135" spans="1:8">
      <c r="A135" s="1208">
        <f>+A134+1</f>
        <v>77</v>
      </c>
      <c r="B135" s="1258"/>
      <c r="C135" s="1265" t="s">
        <v>379</v>
      </c>
      <c r="D135" s="1229"/>
      <c r="E135" s="1230"/>
      <c r="F135" s="1107" t="str">
        <f>"(Line "&amp;A133&amp;" + Line "&amp;A134&amp;")"</f>
        <v>(Line 75 + Line 76)</v>
      </c>
      <c r="G135" s="1124"/>
      <c r="H135" s="1117">
        <f>SUM(H133:H134)</f>
        <v>4022045.78</v>
      </c>
    </row>
    <row r="136" spans="1:8">
      <c r="A136" s="1208">
        <f>+A135+1</f>
        <v>78</v>
      </c>
      <c r="B136" s="1208"/>
      <c r="C136" s="1257" t="s">
        <v>239</v>
      </c>
      <c r="D136" s="1167"/>
      <c r="E136" s="1208"/>
      <c r="F136" s="1106" t="str">
        <f>"(Line "&amp;A$35&amp;")"</f>
        <v>(Line 18)</v>
      </c>
      <c r="G136" s="1129"/>
      <c r="H136" s="1119">
        <f>H35</f>
        <v>0.57357278373901888</v>
      </c>
    </row>
    <row r="137" spans="1:8" ht="21">
      <c r="A137" s="1208">
        <f>+A136+1</f>
        <v>79</v>
      </c>
      <c r="B137" s="1208"/>
      <c r="C137" s="1287" t="s">
        <v>119</v>
      </c>
      <c r="D137" s="1229"/>
      <c r="E137" s="1236"/>
      <c r="F137" s="1107" t="str">
        <f>"(Line "&amp;A135&amp;" * Line "&amp;A136&amp;")"</f>
        <v>(Line 77 * Line 78)</v>
      </c>
      <c r="G137" s="1111"/>
      <c r="H137" s="1130">
        <f>H135*H136</f>
        <v>2306935.9943603734</v>
      </c>
    </row>
    <row r="138" spans="1:8" ht="21">
      <c r="A138" s="1208"/>
      <c r="B138" s="1208"/>
      <c r="C138" s="1194"/>
      <c r="D138" s="1171"/>
      <c r="E138" s="1207"/>
      <c r="F138" s="1171"/>
      <c r="G138" s="1171"/>
      <c r="H138" s="1107"/>
    </row>
    <row r="139" spans="1:8" ht="21.6" thickBot="1">
      <c r="A139" s="1208">
        <f>+A137+1</f>
        <v>80</v>
      </c>
      <c r="B139" s="1208"/>
      <c r="C139" s="1290" t="s">
        <v>708</v>
      </c>
      <c r="D139" s="1291"/>
      <c r="E139" s="1292"/>
      <c r="F139" s="1131" t="str">
        <f>"(Lines "&amp;A114&amp;" + "&amp;A126&amp;" + "&amp;A131&amp;" + "&amp;A137&amp;")"</f>
        <v>(Lines 61 + 71 + 74 + 79)</v>
      </c>
      <c r="G139" s="1291"/>
      <c r="H139" s="1131">
        <f>H114+H126+H131+H137</f>
        <v>130300298.60271536</v>
      </c>
    </row>
    <row r="140" spans="1:8" ht="21">
      <c r="A140" s="1224"/>
      <c r="B140" s="1195"/>
      <c r="C140" s="1194"/>
      <c r="D140" s="1171"/>
      <c r="E140" s="1115"/>
      <c r="F140" s="1140"/>
      <c r="G140" s="1140"/>
      <c r="H140" s="1104"/>
    </row>
    <row r="141" spans="1:8" ht="21">
      <c r="A141" s="1281" t="s">
        <v>209</v>
      </c>
      <c r="B141" s="1282"/>
      <c r="C141" s="1283"/>
      <c r="D141" s="1284"/>
      <c r="E141" s="1285"/>
      <c r="F141" s="1116"/>
      <c r="G141" s="1116"/>
      <c r="H141" s="1098"/>
    </row>
    <row r="142" spans="1:8" ht="21">
      <c r="A142" s="1194"/>
      <c r="B142" s="1195"/>
      <c r="C142" s="1194"/>
      <c r="D142" s="1171"/>
      <c r="E142" s="1115"/>
      <c r="F142" s="1140"/>
      <c r="G142" s="1140"/>
      <c r="H142" s="1104"/>
    </row>
    <row r="143" spans="1:8" ht="21">
      <c r="A143" s="1170"/>
      <c r="B143" s="1253" t="s">
        <v>101</v>
      </c>
      <c r="C143" s="1094"/>
      <c r="F143" s="1247"/>
      <c r="G143" s="1293"/>
      <c r="H143" s="1132"/>
    </row>
    <row r="144" spans="1:8">
      <c r="A144" s="1208">
        <f>+A139+1</f>
        <v>81</v>
      </c>
      <c r="B144" s="1258"/>
      <c r="C144" s="1234" t="s">
        <v>604</v>
      </c>
      <c r="D144" s="1171"/>
      <c r="E144" s="1197" t="str">
        <f>"(Note "&amp;B$289&amp;" &amp; "&amp;B$305&amp;")"</f>
        <v>(Note J &amp; O)</v>
      </c>
      <c r="F144" s="1234" t="s">
        <v>697</v>
      </c>
      <c r="G144" s="1094"/>
      <c r="H144" s="1117">
        <f>+'5 - Cost Support'!T144</f>
        <v>228796129.48476699</v>
      </c>
    </row>
    <row r="145" spans="1:8">
      <c r="A145" s="1208" t="s">
        <v>503</v>
      </c>
      <c r="B145" s="1258"/>
      <c r="C145" s="1234" t="s">
        <v>504</v>
      </c>
      <c r="D145" s="1171"/>
      <c r="E145" s="1197" t="str">
        <f>"(Note  "&amp;B$310&amp;")"</f>
        <v>(Note  R)</v>
      </c>
      <c r="F145" s="1234" t="s">
        <v>697</v>
      </c>
      <c r="G145" s="1094"/>
      <c r="H145" s="1117">
        <f>+'5 - Cost Support'!H223</f>
        <v>0</v>
      </c>
    </row>
    <row r="146" spans="1:8">
      <c r="A146" s="1208">
        <f>+A144+1</f>
        <v>82</v>
      </c>
      <c r="B146" s="1258"/>
      <c r="C146" s="1257" t="s">
        <v>612</v>
      </c>
      <c r="D146" s="1192"/>
      <c r="E146" s="1197" t="str">
        <f>"(Note "&amp;B$289&amp;" &amp; "&amp;B$305&amp;")"</f>
        <v>(Note J &amp; O)</v>
      </c>
      <c r="F146" s="1257" t="s">
        <v>697</v>
      </c>
      <c r="G146" s="1095"/>
      <c r="H146" s="1117">
        <f>+'5 - Cost Support'!T145</f>
        <v>21659658.754440114</v>
      </c>
    </row>
    <row r="147" spans="1:8">
      <c r="A147" s="1208">
        <f>A146+1</f>
        <v>83</v>
      </c>
      <c r="B147" s="1258"/>
      <c r="C147" s="1232" t="s">
        <v>305</v>
      </c>
      <c r="D147" s="1233"/>
      <c r="E147" s="1211" t="str">
        <f>"(Note "&amp;B$289&amp;" &amp; "&amp;B$305&amp;")"</f>
        <v>(Note J &amp; O)</v>
      </c>
      <c r="F147" s="1106" t="str">
        <f>F129</f>
        <v>Attachment 5</v>
      </c>
      <c r="G147" s="1233"/>
      <c r="H147" s="1106">
        <f>+'5 - Cost Support'!T146</f>
        <v>4729584.971731117</v>
      </c>
    </row>
    <row r="148" spans="1:8">
      <c r="A148" s="1208">
        <f>A147+1</f>
        <v>84</v>
      </c>
      <c r="B148" s="1258"/>
      <c r="C148" s="1223" t="s">
        <v>424</v>
      </c>
      <c r="D148" s="1171"/>
      <c r="E148" s="1227"/>
      <c r="F148" s="1107" t="str">
        <f>"(Line "&amp;A146&amp;" - Line "&amp;A147&amp;")"</f>
        <v>(Line 82 - Line 83)</v>
      </c>
      <c r="G148" s="1171"/>
      <c r="H148" s="1117">
        <f>H146-H147</f>
        <v>16930073.782708995</v>
      </c>
    </row>
    <row r="149" spans="1:8">
      <c r="A149" s="1208">
        <f>A148+1</f>
        <v>85</v>
      </c>
      <c r="B149" s="1258"/>
      <c r="C149" s="1260" t="s">
        <v>152</v>
      </c>
      <c r="D149" s="1233"/>
      <c r="E149" s="1211" t="str">
        <f>"(Note "&amp;B$279&amp;" &amp; "&amp;B$305&amp;")"</f>
        <v>(Note A &amp; O)</v>
      </c>
      <c r="F149" s="1260" t="s">
        <v>697</v>
      </c>
      <c r="G149" s="1209"/>
      <c r="H149" s="1106">
        <f>+'5 - Cost Support'!T147</f>
        <v>10051338.946362123</v>
      </c>
    </row>
    <row r="150" spans="1:8">
      <c r="A150" s="1208">
        <f>+A149+1</f>
        <v>86</v>
      </c>
      <c r="B150" s="1258"/>
      <c r="C150" s="1257" t="s">
        <v>247</v>
      </c>
      <c r="D150" s="1192"/>
      <c r="E150" s="1294"/>
      <c r="F150" s="1107" t="str">
        <f>"(Line "&amp;A148&amp;" + Line "&amp;A149&amp;")"</f>
        <v>(Line 84 + Line 85)</v>
      </c>
      <c r="G150" s="1094"/>
      <c r="H150" s="1117">
        <f>SUM(H148:H149)</f>
        <v>26981412.729071118</v>
      </c>
    </row>
    <row r="151" spans="1:8">
      <c r="A151" s="1208">
        <f>+A150+1</f>
        <v>87</v>
      </c>
      <c r="B151" s="1258"/>
      <c r="C151" s="1260" t="s">
        <v>370</v>
      </c>
      <c r="D151" s="1228"/>
      <c r="E151" s="1295"/>
      <c r="F151" s="1233" t="str">
        <f>"(Line "&amp;A$16&amp;")"</f>
        <v>(Line 5)</v>
      </c>
      <c r="G151" s="1296"/>
      <c r="H151" s="1133">
        <f>H16</f>
        <v>0.15000000001007291</v>
      </c>
    </row>
    <row r="152" spans="1:8">
      <c r="A152" s="1208">
        <f>+A151+1</f>
        <v>88</v>
      </c>
      <c r="B152" s="1258"/>
      <c r="C152" s="1234" t="s">
        <v>602</v>
      </c>
      <c r="D152" s="1171"/>
      <c r="E152" s="1208"/>
      <c r="F152" s="1107" t="str">
        <f>"(Line "&amp;A150&amp;" * Line "&amp;A151&amp;")"</f>
        <v>(Line 86 * Line 87)</v>
      </c>
      <c r="G152" s="1129"/>
      <c r="H152" s="1117">
        <f>H150*H151</f>
        <v>4047211.909632449</v>
      </c>
    </row>
    <row r="153" spans="1:8">
      <c r="A153" s="1208">
        <f>A152+1</f>
        <v>89</v>
      </c>
      <c r="B153" s="1258"/>
      <c r="C153" s="1260" t="s">
        <v>614</v>
      </c>
      <c r="D153" s="1233"/>
      <c r="E153" s="1211" t="str">
        <f>"(Note "&amp;B$289&amp;" &amp; "&amp;B$305&amp;")"</f>
        <v>(Note J &amp; O)</v>
      </c>
      <c r="F153" s="1106" t="s">
        <v>697</v>
      </c>
      <c r="G153" s="1296"/>
      <c r="H153" s="1106">
        <f>+'5 - Cost Support'!T148</f>
        <v>1658353.4480000089</v>
      </c>
    </row>
    <row r="154" spans="1:8" ht="21">
      <c r="A154" s="1208">
        <f>A153+1</f>
        <v>90</v>
      </c>
      <c r="B154" s="1258"/>
      <c r="C154" s="1253" t="s">
        <v>603</v>
      </c>
      <c r="D154" s="1171"/>
      <c r="E154" s="1208"/>
      <c r="F154" s="1107" t="str">
        <f>"(Line "&amp;A152&amp;" + Line "&amp;A153&amp;")"</f>
        <v>(Line 88 + Line 89)</v>
      </c>
      <c r="G154" s="1129"/>
      <c r="H154" s="1130">
        <f>H152+H153</f>
        <v>5705565.3576324582</v>
      </c>
    </row>
    <row r="155" spans="1:8">
      <c r="A155" s="1208"/>
      <c r="B155" s="1258"/>
      <c r="C155" s="1234"/>
      <c r="D155" s="1171"/>
      <c r="E155" s="1208"/>
      <c r="F155" s="1107"/>
      <c r="G155" s="1129"/>
      <c r="H155" s="1134"/>
    </row>
    <row r="156" spans="1:8">
      <c r="A156" s="1297"/>
      <c r="B156" s="1298"/>
      <c r="C156" s="1234"/>
      <c r="D156" s="1171"/>
      <c r="E156" s="1208"/>
      <c r="F156" s="1234"/>
      <c r="G156" s="1255"/>
      <c r="H156" s="1135"/>
    </row>
    <row r="157" spans="1:8" s="58" customFormat="1" ht="21.6" thickBot="1">
      <c r="A157" s="1195">
        <f>A154+1</f>
        <v>91</v>
      </c>
      <c r="B157" s="1299" t="s">
        <v>212</v>
      </c>
      <c r="C157" s="1299"/>
      <c r="D157" s="1300"/>
      <c r="E157" s="1301"/>
      <c r="F157" s="1299" t="str">
        <f>"(Lines "&amp;A144&amp;" + "&amp;A145&amp;" + "&amp;A154&amp;")"</f>
        <v>(Lines 81 + 81a + 90)</v>
      </c>
      <c r="G157" s="1299"/>
      <c r="H157" s="1131">
        <f>H144+H154+H145</f>
        <v>234501694.84239945</v>
      </c>
    </row>
    <row r="159" spans="1:8" ht="21">
      <c r="A159" s="1281" t="s">
        <v>409</v>
      </c>
      <c r="B159" s="1282"/>
      <c r="C159" s="1283"/>
      <c r="D159" s="1284"/>
      <c r="E159" s="1302"/>
      <c r="F159" s="1116"/>
      <c r="G159" s="1116"/>
      <c r="H159" s="1098"/>
    </row>
    <row r="160" spans="1:8" ht="21">
      <c r="A160" s="1244"/>
      <c r="B160" s="1195"/>
      <c r="C160" s="1194"/>
      <c r="D160" s="1171"/>
      <c r="E160" s="1115"/>
      <c r="F160" s="1140"/>
      <c r="G160" s="1140"/>
      <c r="H160" s="1104"/>
    </row>
    <row r="161" spans="1:8" ht="21">
      <c r="A161" s="1208">
        <f>+A157+1</f>
        <v>92</v>
      </c>
      <c r="B161" s="1234" t="s">
        <v>410</v>
      </c>
      <c r="C161" s="1256"/>
      <c r="E161" s="1197" t="str">
        <f>"(Note  "&amp;B$305&amp;")"</f>
        <v>(Note  O)</v>
      </c>
      <c r="F161" s="1094" t="s">
        <v>706</v>
      </c>
      <c r="G161" s="1094"/>
      <c r="H161" s="1101">
        <f>+'ATT 2 - Other Taxes'!G36</f>
        <v>10156257.050155073</v>
      </c>
    </row>
    <row r="162" spans="1:8">
      <c r="A162" s="1227"/>
      <c r="B162" s="1171"/>
      <c r="E162" s="1195"/>
      <c r="F162" s="1234"/>
      <c r="G162" s="1094"/>
    </row>
    <row r="163" spans="1:8" ht="21.6" thickBot="1">
      <c r="A163" s="1208">
        <f>+A161+1</f>
        <v>93</v>
      </c>
      <c r="B163" s="1290" t="s">
        <v>411</v>
      </c>
      <c r="C163" s="1290"/>
      <c r="D163" s="1300"/>
      <c r="E163" s="1279"/>
      <c r="F163" s="1280" t="str">
        <f>"(Line "&amp;A161&amp;")"</f>
        <v>(Line 92)</v>
      </c>
      <c r="G163" s="1278"/>
      <c r="H163" s="1126">
        <f>H161</f>
        <v>10156257.050155073</v>
      </c>
    </row>
    <row r="164" spans="1:8">
      <c r="A164" s="1170"/>
      <c r="F164" s="1094"/>
    </row>
    <row r="165" spans="1:8" ht="21">
      <c r="A165" s="1281" t="s">
        <v>412</v>
      </c>
      <c r="B165" s="1282"/>
      <c r="C165" s="1283"/>
      <c r="D165" s="1284"/>
      <c r="E165" s="1285"/>
      <c r="F165" s="1116"/>
      <c r="G165" s="1116"/>
      <c r="H165" s="1098"/>
    </row>
    <row r="166" spans="1:8" ht="21">
      <c r="A166" s="1224"/>
      <c r="B166" s="1195"/>
      <c r="C166" s="1194"/>
      <c r="D166" s="1171"/>
      <c r="E166" s="1115"/>
      <c r="F166" s="1140"/>
      <c r="G166" s="1140"/>
      <c r="H166" s="1104"/>
    </row>
    <row r="167" spans="1:8" ht="21">
      <c r="A167" s="1208">
        <f>+A163+1</f>
        <v>94</v>
      </c>
      <c r="B167" s="1303" t="s">
        <v>99</v>
      </c>
      <c r="D167" s="1217"/>
      <c r="E167" s="1197"/>
      <c r="F167" s="1107" t="s">
        <v>163</v>
      </c>
      <c r="G167" s="1109"/>
      <c r="H167" s="1136">
        <v>273028458</v>
      </c>
    </row>
    <row r="168" spans="1:8">
      <c r="A168" s="1195"/>
      <c r="B168" s="1195"/>
      <c r="C168" s="1100"/>
      <c r="E168" s="1218"/>
      <c r="F168" s="1171"/>
      <c r="G168" s="1100"/>
      <c r="H168" s="1101"/>
    </row>
    <row r="169" spans="1:8" ht="21">
      <c r="A169" s="1195">
        <f>+A167+1</f>
        <v>95</v>
      </c>
      <c r="B169" s="1304" t="s">
        <v>206</v>
      </c>
      <c r="E169" s="1237" t="s">
        <v>242</v>
      </c>
      <c r="F169" s="1101" t="s">
        <v>306</v>
      </c>
      <c r="G169" s="1100"/>
      <c r="H169" s="1136">
        <v>0</v>
      </c>
    </row>
    <row r="170" spans="1:8">
      <c r="A170" s="1195"/>
      <c r="B170" s="1195"/>
      <c r="C170" s="1201"/>
      <c r="E170" s="1305"/>
      <c r="F170" s="1101"/>
      <c r="G170" s="1100"/>
      <c r="H170" s="1100"/>
    </row>
    <row r="171" spans="1:8" ht="21">
      <c r="A171" s="1195"/>
      <c r="B171" s="1306" t="s">
        <v>90</v>
      </c>
      <c r="E171" s="1305"/>
      <c r="F171" s="1101"/>
      <c r="G171" s="1100"/>
      <c r="H171" s="1100"/>
    </row>
    <row r="172" spans="1:8">
      <c r="A172" s="1195">
        <f>+A169+1</f>
        <v>96</v>
      </c>
      <c r="B172" s="1195"/>
      <c r="C172" s="1100" t="s">
        <v>249</v>
      </c>
      <c r="D172" s="1100"/>
      <c r="E172" s="1197" t="str">
        <f>"(Note "&amp;B$306&amp;")"</f>
        <v>(Note P)</v>
      </c>
      <c r="F172" s="1101" t="s">
        <v>131</v>
      </c>
      <c r="G172" s="1100"/>
      <c r="H172" s="1101">
        <f>+'5 - Cost Support'!T163</f>
        <v>7232269433.5</v>
      </c>
    </row>
    <row r="173" spans="1:8">
      <c r="A173" s="1208">
        <f>A172+1</f>
        <v>97</v>
      </c>
      <c r="B173" s="1208"/>
      <c r="C173" s="1101" t="s">
        <v>350</v>
      </c>
      <c r="D173" s="1101"/>
      <c r="E173" s="1197" t="str">
        <f>"(Note "&amp;B$306&amp;" )"</f>
        <v>(Note P )</v>
      </c>
      <c r="F173" s="1101" t="s">
        <v>131</v>
      </c>
      <c r="G173" s="1100"/>
      <c r="H173" s="1101">
        <f>+'5 - Cost Support'!T164</f>
        <v>1479924.5</v>
      </c>
    </row>
    <row r="174" spans="1:8">
      <c r="A174" s="1208">
        <f>A173+1</f>
        <v>98</v>
      </c>
      <c r="B174" s="1208"/>
      <c r="C174" s="1101" t="s">
        <v>154</v>
      </c>
      <c r="D174" s="1101"/>
      <c r="E174" s="1197"/>
      <c r="F174" s="1107" t="str">
        <f>"(Line "&amp;A184&amp;")"</f>
        <v>(Line 106)</v>
      </c>
      <c r="G174" s="1100"/>
      <c r="H174" s="1101">
        <f>+H184</f>
        <v>0</v>
      </c>
    </row>
    <row r="175" spans="1:8">
      <c r="A175" s="1208">
        <f>+A174+1</f>
        <v>99</v>
      </c>
      <c r="B175" s="1208"/>
      <c r="C175" s="1106" t="s">
        <v>153</v>
      </c>
      <c r="D175" s="1106"/>
      <c r="E175" s="1211" t="str">
        <f>"(Note "&amp;B$306&amp;")"</f>
        <v>(Note P)</v>
      </c>
      <c r="F175" s="1106" t="s">
        <v>131</v>
      </c>
      <c r="G175" s="1307"/>
      <c r="H175" s="1106">
        <f>+'5 - Cost Support'!T165</f>
        <v>3398888</v>
      </c>
    </row>
    <row r="176" spans="1:8" ht="21">
      <c r="A176" s="1208">
        <f>+A175+1</f>
        <v>100</v>
      </c>
      <c r="B176" s="1208"/>
      <c r="C176" s="1308" t="s">
        <v>90</v>
      </c>
      <c r="D176" s="1107"/>
      <c r="E176" s="1213"/>
      <c r="F176" s="1171" t="str">
        <f>"(Line "&amp;A172&amp;" - "&amp;A173&amp;" - "&amp;A174&amp;" - "&amp;A175&amp;")"</f>
        <v>(Line 96 - 97 - 98 - 99)</v>
      </c>
      <c r="G176" s="1309"/>
      <c r="H176" s="1100">
        <f>H172-H173-H174-H175</f>
        <v>7227390621</v>
      </c>
    </row>
    <row r="177" spans="1:8">
      <c r="A177" s="1208"/>
      <c r="B177" s="1208"/>
      <c r="C177" s="1223"/>
      <c r="D177" s="1171"/>
      <c r="E177" s="1237"/>
      <c r="F177" s="1101"/>
      <c r="G177" s="1140"/>
      <c r="H177" s="1100"/>
    </row>
    <row r="178" spans="1:8" ht="21">
      <c r="A178" s="1195"/>
      <c r="B178" s="1306" t="s">
        <v>155</v>
      </c>
      <c r="E178" s="1305"/>
      <c r="F178" s="1101"/>
      <c r="G178" s="1140"/>
      <c r="H178" s="1100"/>
    </row>
    <row r="179" spans="1:8">
      <c r="A179" s="1195">
        <f>+A176+1</f>
        <v>101</v>
      </c>
      <c r="B179" s="1195"/>
      <c r="C179" s="1201" t="s">
        <v>100</v>
      </c>
      <c r="E179" s="1197" t="str">
        <f>"(Note "&amp;B$306&amp;")"</f>
        <v>(Note P)</v>
      </c>
      <c r="F179" s="1101" t="s">
        <v>131</v>
      </c>
      <c r="G179" s="1140"/>
      <c r="H179" s="1101">
        <f>+'5 - Cost Support'!T166</f>
        <v>6587117119.5</v>
      </c>
    </row>
    <row r="180" spans="1:8">
      <c r="A180" s="1208">
        <f t="shared" ref="A180:A186" si="4">+A179+1</f>
        <v>102</v>
      </c>
      <c r="B180" s="1195"/>
      <c r="C180" s="1201" t="s">
        <v>476</v>
      </c>
      <c r="E180" s="1197" t="str">
        <f>"(Note "&amp;B$306&amp;")"</f>
        <v>(Note P)</v>
      </c>
      <c r="F180" s="1101" t="s">
        <v>131</v>
      </c>
      <c r="G180" s="1140"/>
      <c r="H180" s="1101">
        <f>+'5 - Cost Support'!T167</f>
        <v>70401824</v>
      </c>
    </row>
    <row r="181" spans="1:8">
      <c r="A181" s="1208">
        <f t="shared" si="4"/>
        <v>103</v>
      </c>
      <c r="B181" s="1195"/>
      <c r="C181" s="1201" t="s">
        <v>477</v>
      </c>
      <c r="E181" s="1197" t="str">
        <f>"(Note "&amp;B$306&amp;")"</f>
        <v>(Note P)</v>
      </c>
      <c r="F181" s="1101" t="s">
        <v>131</v>
      </c>
      <c r="G181" s="1140"/>
      <c r="H181" s="1101">
        <f>+'5 - Cost Support'!T168</f>
        <v>0</v>
      </c>
    </row>
    <row r="182" spans="1:8">
      <c r="A182" s="1208">
        <f t="shared" si="4"/>
        <v>104</v>
      </c>
      <c r="B182" s="1208"/>
      <c r="C182" s="1232" t="s">
        <v>9</v>
      </c>
      <c r="D182" s="1310"/>
      <c r="E182" s="1211" t="str">
        <f>"(Note "&amp;B$306&amp;")"</f>
        <v>(Note P)</v>
      </c>
      <c r="F182" s="1232" t="s">
        <v>697</v>
      </c>
      <c r="G182" s="1233"/>
      <c r="H182" s="1106">
        <f>'5 - Cost Support'!T169</f>
        <v>16982115</v>
      </c>
    </row>
    <row r="183" spans="1:8">
      <c r="A183" s="1208">
        <f t="shared" si="4"/>
        <v>105</v>
      </c>
      <c r="B183" s="1208"/>
      <c r="C183" s="1231" t="s">
        <v>96</v>
      </c>
      <c r="D183" s="1192"/>
      <c r="E183" s="1213"/>
      <c r="F183" s="1171" t="str">
        <f>"(Line "&amp;A179&amp;" - "&amp;A180&amp;" + "&amp;A181&amp;" - "&amp;A182&amp;" )"</f>
        <v>(Line 101 - 102 + 103 - 104 )</v>
      </c>
      <c r="G183" s="1192"/>
      <c r="H183" s="1107">
        <f>H179-H180+H181-H182</f>
        <v>6499733180.5</v>
      </c>
    </row>
    <row r="184" spans="1:8">
      <c r="A184" s="1208">
        <f t="shared" si="4"/>
        <v>106</v>
      </c>
      <c r="B184" s="1195"/>
      <c r="C184" s="1201" t="s">
        <v>111</v>
      </c>
      <c r="E184" s="1197" t="str">
        <f>"(Note "&amp;B$306&amp;")"</f>
        <v>(Note P)</v>
      </c>
      <c r="F184" s="1101" t="s">
        <v>131</v>
      </c>
      <c r="G184" s="1140"/>
      <c r="H184" s="1101">
        <f>+'5 - Cost Support'!T170</f>
        <v>0</v>
      </c>
    </row>
    <row r="185" spans="1:8">
      <c r="A185" s="1208">
        <f t="shared" si="4"/>
        <v>107</v>
      </c>
      <c r="B185" s="1195"/>
      <c r="C185" s="1201" t="s">
        <v>90</v>
      </c>
      <c r="F185" s="1106" t="str">
        <f>"(Line "&amp;A176&amp;")"</f>
        <v>(Line 100)</v>
      </c>
      <c r="G185" s="1140"/>
      <c r="H185" s="1109">
        <f>H176</f>
        <v>7227390621</v>
      </c>
    </row>
    <row r="186" spans="1:8" ht="21">
      <c r="A186" s="1208">
        <f t="shared" si="4"/>
        <v>108</v>
      </c>
      <c r="B186" s="1195"/>
      <c r="C186" s="1287" t="s">
        <v>95</v>
      </c>
      <c r="D186" s="1200"/>
      <c r="E186" s="1215"/>
      <c r="F186" s="1107" t="str">
        <f>"(Sum Lines "&amp;A183&amp;" to "&amp;A185&amp;")"</f>
        <v>(Sum Lines 105 to 107)</v>
      </c>
      <c r="G186" s="1102"/>
      <c r="H186" s="1102">
        <f>SUM(H183:H185)</f>
        <v>13727123801.5</v>
      </c>
    </row>
    <row r="187" spans="1:8">
      <c r="A187" s="1195"/>
      <c r="B187" s="1195"/>
      <c r="C187" s="1201"/>
      <c r="F187" s="1094"/>
      <c r="G187" s="1100"/>
      <c r="H187" s="1115"/>
    </row>
    <row r="188" spans="1:8">
      <c r="A188" s="1208">
        <f>+A186+1</f>
        <v>109</v>
      </c>
      <c r="B188" s="1195"/>
      <c r="C188" s="1311" t="s">
        <v>280</v>
      </c>
      <c r="D188" s="1231" t="s">
        <v>96</v>
      </c>
      <c r="E188" s="1197"/>
      <c r="F188" s="1107" t="str">
        <f>"(Line "&amp;A183&amp;" / Line "&amp;A186&amp;")"</f>
        <v>(Line 105 / Line 108)</v>
      </c>
      <c r="G188" s="1100"/>
      <c r="H188" s="1137">
        <f>H183/H186</f>
        <v>0.4734956334982392</v>
      </c>
    </row>
    <row r="189" spans="1:8">
      <c r="A189" s="1208">
        <f>+A188+1</f>
        <v>110</v>
      </c>
      <c r="B189" s="1195"/>
      <c r="C189" s="1311" t="s">
        <v>287</v>
      </c>
      <c r="D189" s="1201" t="s">
        <v>111</v>
      </c>
      <c r="E189" s="1197"/>
      <c r="F189" s="1107" t="str">
        <f>"(Line "&amp;A184&amp;" / Line "&amp;A186&amp;")"</f>
        <v>(Line 106 / Line 108)</v>
      </c>
      <c r="G189" s="1100"/>
      <c r="H189" s="1138">
        <f>H184/H186</f>
        <v>0</v>
      </c>
    </row>
    <row r="190" spans="1:8">
      <c r="A190" s="1208">
        <f>+A189+1</f>
        <v>111</v>
      </c>
      <c r="B190" s="1195"/>
      <c r="C190" s="1311" t="s">
        <v>281</v>
      </c>
      <c r="D190" s="1201" t="s">
        <v>90</v>
      </c>
      <c r="E190" s="1197"/>
      <c r="F190" s="1107" t="str">
        <f>"(Line "&amp;A185&amp;" / Line "&amp;A186&amp;")"</f>
        <v>(Line 107 / Line 108)</v>
      </c>
      <c r="G190" s="1100"/>
      <c r="H190" s="1137">
        <f>H185/H186</f>
        <v>0.5265043665017608</v>
      </c>
    </row>
    <row r="191" spans="1:8">
      <c r="A191" s="1208"/>
      <c r="B191" s="1195"/>
      <c r="C191" s="1312"/>
      <c r="F191" s="1101"/>
      <c r="G191" s="1100"/>
      <c r="H191" s="1115"/>
    </row>
    <row r="192" spans="1:8">
      <c r="A192" s="1208">
        <f>+A190+1</f>
        <v>112</v>
      </c>
      <c r="B192" s="1195"/>
      <c r="C192" s="1312" t="s">
        <v>282</v>
      </c>
      <c r="D192" s="1231" t="s">
        <v>96</v>
      </c>
      <c r="F192" s="1107" t="str">
        <f>"(Line "&amp;A167&amp;" / Line "&amp;A183&amp;")"</f>
        <v>(Line 94 / Line 105)</v>
      </c>
      <c r="G192" s="1100"/>
      <c r="H192" s="1139">
        <f>H167/H183</f>
        <v>4.200610246880887E-2</v>
      </c>
    </row>
    <row r="193" spans="1:8">
      <c r="A193" s="1208">
        <f>+A192+1</f>
        <v>113</v>
      </c>
      <c r="B193" s="1195"/>
      <c r="C193" s="1312" t="s">
        <v>288</v>
      </c>
      <c r="D193" s="1201" t="s">
        <v>111</v>
      </c>
      <c r="F193" s="1107" t="str">
        <f>"(Line "&amp;A169&amp;" / Line "&amp;A184&amp;")"</f>
        <v>(Line 95 / Line 106)</v>
      </c>
      <c r="G193" s="1100"/>
      <c r="H193" s="1139">
        <v>0</v>
      </c>
    </row>
    <row r="194" spans="1:8">
      <c r="A194" s="1208">
        <f>+A193+1</f>
        <v>114</v>
      </c>
      <c r="B194" s="1195"/>
      <c r="C194" s="1312" t="s">
        <v>283</v>
      </c>
      <c r="D194" s="1201" t="s">
        <v>90</v>
      </c>
      <c r="E194" s="1197" t="str">
        <f>"(Note "&amp;B$289&amp;")"</f>
        <v>(Note J)</v>
      </c>
      <c r="F194" s="1101" t="s">
        <v>266</v>
      </c>
      <c r="G194" s="1100"/>
      <c r="H194" s="1139">
        <f>0.1168</f>
        <v>0.1168</v>
      </c>
    </row>
    <row r="195" spans="1:8">
      <c r="A195" s="1208"/>
      <c r="B195" s="1195"/>
      <c r="C195" s="1312"/>
      <c r="F195" s="1101"/>
      <c r="G195" s="1100"/>
      <c r="H195" s="1140"/>
    </row>
    <row r="196" spans="1:8">
      <c r="A196" s="1208">
        <f>+A194+1</f>
        <v>115</v>
      </c>
      <c r="B196" s="1195"/>
      <c r="C196" s="1311" t="s">
        <v>284</v>
      </c>
      <c r="D196" s="1231" t="s">
        <v>97</v>
      </c>
      <c r="F196" s="1107" t="str">
        <f>"(Line "&amp;A188&amp;" * Line "&amp;A192&amp;")"</f>
        <v>(Line 109 * Line 112)</v>
      </c>
      <c r="G196" s="1313"/>
      <c r="H196" s="1141">
        <f>H188*H192</f>
        <v>1.9889706099260607E-2</v>
      </c>
    </row>
    <row r="197" spans="1:8">
      <c r="A197" s="1208">
        <f>+A196+1</f>
        <v>116</v>
      </c>
      <c r="B197" s="1195"/>
      <c r="C197" s="1311" t="s">
        <v>445</v>
      </c>
      <c r="D197" s="1201" t="s">
        <v>111</v>
      </c>
      <c r="F197" s="1107" t="str">
        <f>"(Line "&amp;A189&amp;" * Line "&amp;A193&amp;")"</f>
        <v>(Line 110 * Line 113)</v>
      </c>
      <c r="G197" s="1293"/>
      <c r="H197" s="1141">
        <f>H189*H193</f>
        <v>0</v>
      </c>
    </row>
    <row r="198" spans="1:8">
      <c r="A198" s="1208">
        <f>+A197+1</f>
        <v>117</v>
      </c>
      <c r="B198" s="1314"/>
      <c r="C198" s="1315" t="s">
        <v>285</v>
      </c>
      <c r="D198" s="1316" t="s">
        <v>90</v>
      </c>
      <c r="E198" s="1317"/>
      <c r="F198" s="1106" t="str">
        <f>"(Line "&amp;A190&amp;" * Line "&amp;A194&amp;")"</f>
        <v>(Line 111 * Line 114)</v>
      </c>
      <c r="G198" s="1318"/>
      <c r="H198" s="1142">
        <f>H190*H194</f>
        <v>6.1495710007405661E-2</v>
      </c>
    </row>
    <row r="199" spans="1:8" s="58" customFormat="1" ht="21">
      <c r="A199" s="1195">
        <f>+A198+1</f>
        <v>118</v>
      </c>
      <c r="B199" s="1319" t="s">
        <v>291</v>
      </c>
      <c r="C199" s="1319"/>
      <c r="D199" s="1320"/>
      <c r="E199" s="1270"/>
      <c r="F199" s="1107" t="str">
        <f>"(Sum Lines "&amp;A196&amp;" to "&amp;A198&amp;")"</f>
        <v>(Sum Lines 115 to 117)</v>
      </c>
      <c r="G199" s="1321"/>
      <c r="H199" s="1143">
        <f>SUM(H196:H198)</f>
        <v>8.1385416106666275E-2</v>
      </c>
    </row>
    <row r="200" spans="1:8" s="58" customFormat="1" ht="21">
      <c r="A200" s="1322"/>
      <c r="B200" s="1322"/>
      <c r="C200" s="1319"/>
      <c r="D200" s="1320"/>
      <c r="E200" s="1270"/>
      <c r="F200" s="1308"/>
      <c r="G200" s="1321"/>
      <c r="H200" s="1143"/>
    </row>
    <row r="201" spans="1:8" ht="21.6" thickBot="1">
      <c r="A201" s="1195">
        <f>+A199+1</f>
        <v>119</v>
      </c>
      <c r="B201" s="1323" t="s">
        <v>204</v>
      </c>
      <c r="C201" s="1324"/>
      <c r="D201" s="1300"/>
      <c r="E201" s="1325"/>
      <c r="F201" s="1131" t="str">
        <f>"(Line "&amp;A107&amp;" * Line "&amp;A199&amp;")"</f>
        <v>(Line 58 * Line 118)</v>
      </c>
      <c r="G201" s="1326"/>
      <c r="H201" s="1144">
        <f>H107*H199</f>
        <v>567720028.81834626</v>
      </c>
    </row>
    <row r="202" spans="1:8">
      <c r="A202" s="1195"/>
      <c r="B202" s="1195"/>
      <c r="C202" s="1201"/>
      <c r="F202" s="1100"/>
      <c r="G202" s="1100"/>
      <c r="H202" s="1141"/>
    </row>
    <row r="203" spans="1:8" ht="21">
      <c r="A203" s="1281" t="s">
        <v>644</v>
      </c>
      <c r="B203" s="1282"/>
      <c r="C203" s="1283"/>
      <c r="D203" s="1284"/>
      <c r="E203" s="1302"/>
      <c r="F203" s="1116"/>
      <c r="G203" s="1116"/>
      <c r="H203" s="1098"/>
    </row>
    <row r="204" spans="1:8" ht="21">
      <c r="A204" s="1234"/>
      <c r="B204" s="1195"/>
      <c r="C204" s="1194"/>
      <c r="D204" s="1171"/>
      <c r="E204" s="1115"/>
      <c r="F204" s="1140"/>
      <c r="G204" s="1140"/>
      <c r="H204" s="1104"/>
    </row>
    <row r="205" spans="1:8" ht="21">
      <c r="A205" s="1195" t="s">
        <v>106</v>
      </c>
      <c r="B205" s="1327" t="s">
        <v>205</v>
      </c>
      <c r="E205" s="1115"/>
      <c r="F205" s="1100"/>
      <c r="G205" s="1328"/>
      <c r="H205" s="1140"/>
    </row>
    <row r="206" spans="1:8">
      <c r="A206" s="1195">
        <f>+A201+1</f>
        <v>120</v>
      </c>
      <c r="B206" s="1195"/>
      <c r="C206" s="1140" t="s">
        <v>203</v>
      </c>
      <c r="E206" s="1197" t="str">
        <f>"(Note "&amp;B$287&amp;")"</f>
        <v>(Note I)</v>
      </c>
      <c r="F206" s="1140"/>
      <c r="G206" s="1329"/>
      <c r="H206" s="1145">
        <v>0.35</v>
      </c>
    </row>
    <row r="207" spans="1:8">
      <c r="A207" s="1195">
        <f>+A206+1</f>
        <v>121</v>
      </c>
      <c r="B207" s="1195"/>
      <c r="C207" s="1329" t="s">
        <v>202</v>
      </c>
      <c r="D207" s="1330"/>
      <c r="F207" s="1140"/>
      <c r="G207" s="1329"/>
      <c r="H207" s="1145">
        <f>+'5 - Cost Support'!S178</f>
        <v>0.09</v>
      </c>
    </row>
    <row r="208" spans="1:8">
      <c r="A208" s="1195">
        <f>+A207+1</f>
        <v>122</v>
      </c>
      <c r="B208" s="1195"/>
      <c r="C208" s="1329" t="s">
        <v>261</v>
      </c>
      <c r="D208" s="1329" t="s">
        <v>262</v>
      </c>
      <c r="F208" s="1140" t="s">
        <v>572</v>
      </c>
      <c r="G208" s="1329"/>
      <c r="H208" s="1145">
        <v>0</v>
      </c>
    </row>
    <row r="209" spans="1:8">
      <c r="A209" s="1208">
        <f>+A208+1</f>
        <v>123</v>
      </c>
      <c r="B209" s="1208"/>
      <c r="C209" s="1329" t="s">
        <v>267</v>
      </c>
      <c r="D209" s="1331" t="s">
        <v>278</v>
      </c>
      <c r="E209" s="1227"/>
      <c r="F209" s="1171"/>
      <c r="G209" s="1329"/>
      <c r="H209" s="1146">
        <f>1-(((1-H207)*(1-H206))/(1-H207*H206*H208))</f>
        <v>0.40849999999999997</v>
      </c>
    </row>
    <row r="210" spans="1:8" s="267" customFormat="1">
      <c r="A210" s="1227">
        <f>A209+1</f>
        <v>124</v>
      </c>
      <c r="B210" s="1094"/>
      <c r="C210" s="1329" t="s">
        <v>250</v>
      </c>
      <c r="D210" s="1094"/>
      <c r="E210" s="1094"/>
      <c r="F210" s="1094"/>
      <c r="G210" s="1094"/>
      <c r="H210" s="1147">
        <f>H209/(1-H209)</f>
        <v>0.69061707523245974</v>
      </c>
    </row>
    <row r="211" spans="1:8">
      <c r="A211" s="1195"/>
      <c r="B211" s="1195"/>
      <c r="E211" s="1239"/>
      <c r="F211" s="1140"/>
      <c r="G211" s="1328"/>
      <c r="H211" s="1146"/>
    </row>
    <row r="212" spans="1:8" ht="21">
      <c r="A212" s="1195"/>
      <c r="B212" s="1327" t="s">
        <v>156</v>
      </c>
      <c r="C212" s="1201"/>
      <c r="E212" s="1197"/>
      <c r="F212" s="1140"/>
      <c r="G212" s="1328"/>
      <c r="H212" s="1148"/>
    </row>
    <row r="213" spans="1:8">
      <c r="A213" s="1195">
        <f>A210+1</f>
        <v>125</v>
      </c>
      <c r="B213" s="1195"/>
      <c r="C213" s="1223" t="s">
        <v>251</v>
      </c>
      <c r="D213" s="1207" t="s">
        <v>265</v>
      </c>
      <c r="E213" s="1197" t="str">
        <f>"(Note "&amp;B$305&amp;")"</f>
        <v>(Note O)</v>
      </c>
      <c r="F213" s="1140" t="s">
        <v>697</v>
      </c>
      <c r="G213" s="1328"/>
      <c r="H213" s="1101">
        <f>-'5 - Cost Support'!S185</f>
        <v>-868656.00000000023</v>
      </c>
    </row>
    <row r="214" spans="1:8">
      <c r="A214" s="1208">
        <f>+A213+1</f>
        <v>126</v>
      </c>
      <c r="B214" s="1208"/>
      <c r="C214" s="1223" t="s">
        <v>260</v>
      </c>
      <c r="D214" s="1171"/>
      <c r="E214" s="1208"/>
      <c r="F214" s="1140" t="str">
        <f>"1 / (1 - Line "&amp;A209&amp;")"</f>
        <v>1 / (1 - Line 123)</v>
      </c>
      <c r="G214" s="1332"/>
      <c r="H214" s="1147">
        <f>1/(1-H209)</f>
        <v>1.6906170752324599</v>
      </c>
    </row>
    <row r="215" spans="1:8" s="56" customFormat="1">
      <c r="A215" s="1195">
        <f>+A214+1</f>
        <v>127</v>
      </c>
      <c r="B215" s="1333"/>
      <c r="C215" s="1260" t="s">
        <v>151</v>
      </c>
      <c r="D215" s="1228"/>
      <c r="E215" s="1314"/>
      <c r="F215" s="1106" t="str">
        <f>"(Line "&amp;A$35&amp;")"</f>
        <v>(Line 18)</v>
      </c>
      <c r="G215" s="1334"/>
      <c r="H215" s="1147">
        <f>H35</f>
        <v>0.57357278373901888</v>
      </c>
    </row>
    <row r="216" spans="1:8" ht="21">
      <c r="A216" s="1195">
        <f>+A215+1</f>
        <v>128</v>
      </c>
      <c r="B216" s="1195"/>
      <c r="C216" s="1335" t="s">
        <v>180</v>
      </c>
      <c r="D216" s="1229"/>
      <c r="E216" s="1197"/>
      <c r="F216" s="1107" t="str">
        <f>"(Line "&amp;A213&amp;" * Line "&amp;A214&amp;" * Line "&amp;A215&amp;")"</f>
        <v>(Line 125 * Line 126 * Line 127)</v>
      </c>
      <c r="G216" s="1264"/>
      <c r="H216" s="1149">
        <f>(H213*(H214)*H215)</f>
        <v>-842328.72363753396</v>
      </c>
    </row>
    <row r="217" spans="1:8" ht="21">
      <c r="A217" s="1195"/>
      <c r="B217" s="1195"/>
      <c r="C217" s="1336"/>
      <c r="D217" s="1192"/>
      <c r="E217" s="1337"/>
      <c r="F217" s="1338"/>
      <c r="G217" s="1334"/>
      <c r="H217" s="1150"/>
    </row>
    <row r="218" spans="1:8" ht="21">
      <c r="A218" s="1195"/>
      <c r="B218" s="1195"/>
      <c r="E218" s="1239"/>
      <c r="F218" s="1331"/>
      <c r="G218" s="1328"/>
      <c r="H218" s="1151"/>
    </row>
    <row r="219" spans="1:8" ht="21">
      <c r="A219" s="1208">
        <f>+A216+1</f>
        <v>129</v>
      </c>
      <c r="B219" s="1250" t="s">
        <v>241</v>
      </c>
      <c r="C219" s="1094"/>
      <c r="D219" s="1171" t="s">
        <v>423</v>
      </c>
      <c r="E219" s="1207"/>
      <c r="F219" s="1107" t="str">
        <f>"[Line "&amp;A210&amp;" * Line "&amp;A201&amp;" * (1- (Line "&amp;A196&amp;" / Line "&amp;A199&amp;"))]"</f>
        <v>[Line 124 * Line 119 * (1- (Line 115 / Line 118))]</v>
      </c>
      <c r="G219" s="1171"/>
      <c r="H219" s="1149">
        <f>((H210*H201*(1-(H196/H199))))</f>
        <v>296257777.07313228</v>
      </c>
    </row>
    <row r="220" spans="1:8">
      <c r="A220" s="1195"/>
      <c r="B220" s="1195"/>
      <c r="C220" s="1311"/>
      <c r="D220" s="1192"/>
      <c r="E220" s="1294"/>
      <c r="F220" s="1339"/>
      <c r="G220" s="1334"/>
      <c r="H220" s="1152"/>
    </row>
    <row r="221" spans="1:8" ht="21.6" thickBot="1">
      <c r="A221" s="1195">
        <f>+A219+1</f>
        <v>130</v>
      </c>
      <c r="B221" s="1340" t="s">
        <v>86</v>
      </c>
      <c r="C221" s="1340"/>
      <c r="D221" s="1341"/>
      <c r="E221" s="1241"/>
      <c r="F221" s="1342" t="str">
        <f>"(Line "&amp;A216&amp;" + Line "&amp;A219&amp;")"</f>
        <v>(Line 128 + Line 129)</v>
      </c>
      <c r="G221" s="1343"/>
      <c r="H221" s="1153">
        <f>H216+H219</f>
        <v>295415448.34949476</v>
      </c>
    </row>
    <row r="222" spans="1:8" ht="21" thickTop="1">
      <c r="A222" s="1195"/>
      <c r="B222" s="1195"/>
      <c r="C222" s="1344"/>
      <c r="F222" s="1118"/>
      <c r="G222" s="1345"/>
      <c r="H222" s="1141"/>
    </row>
    <row r="223" spans="1:8" ht="21">
      <c r="A223" s="1281" t="s">
        <v>406</v>
      </c>
      <c r="B223" s="1282"/>
      <c r="C223" s="1283"/>
      <c r="D223" s="1284"/>
      <c r="E223" s="1285"/>
      <c r="F223" s="1116"/>
      <c r="G223" s="1116"/>
      <c r="H223" s="1098"/>
    </row>
    <row r="224" spans="1:8">
      <c r="A224" s="1170"/>
      <c r="B224" s="1105"/>
      <c r="C224" s="1105"/>
      <c r="D224" s="1105"/>
    </row>
    <row r="225" spans="1:8" ht="21">
      <c r="A225" s="1170"/>
      <c r="B225" s="1272" t="s">
        <v>87</v>
      </c>
      <c r="C225" s="1095"/>
      <c r="D225" s="1216"/>
    </row>
    <row r="226" spans="1:8">
      <c r="A226" s="1170">
        <f>+A221+1</f>
        <v>131</v>
      </c>
      <c r="B226" s="1105"/>
      <c r="C226" s="1095" t="s">
        <v>88</v>
      </c>
      <c r="D226" s="1216"/>
      <c r="F226" s="1107" t="str">
        <f>"(Line "&amp;A72&amp;")"</f>
        <v>(Line 43)</v>
      </c>
      <c r="H226" s="1110">
        <f>H72</f>
        <v>8816219581.7759762</v>
      </c>
    </row>
    <row r="227" spans="1:8">
      <c r="A227" s="1195">
        <f>+A226+1</f>
        <v>132</v>
      </c>
      <c r="B227" s="1105"/>
      <c r="C227" s="1095" t="s">
        <v>367</v>
      </c>
      <c r="D227" s="1216"/>
      <c r="F227" s="1106" t="str">
        <f>"(Line "&amp;A105&amp;")"</f>
        <v>(Line 57)</v>
      </c>
      <c r="H227" s="1110">
        <f>H105</f>
        <v>-1840522264.282697</v>
      </c>
    </row>
    <row r="228" spans="1:8" ht="21">
      <c r="A228" s="1195">
        <f>+A227+1</f>
        <v>133</v>
      </c>
      <c r="B228" s="1195"/>
      <c r="C228" s="1268" t="s">
        <v>240</v>
      </c>
      <c r="D228" s="1346"/>
      <c r="E228" s="1347"/>
      <c r="F228" s="1107" t="str">
        <f>"(Line "&amp;A107&amp;")"</f>
        <v>(Line 58)</v>
      </c>
      <c r="G228" s="1348"/>
      <c r="H228" s="1154">
        <f>SUM(H226:H227)</f>
        <v>6975697317.4932795</v>
      </c>
    </row>
    <row r="229" spans="1:8">
      <c r="A229" s="1195"/>
      <c r="B229" s="1195"/>
      <c r="C229" s="1231"/>
      <c r="D229" s="1192"/>
      <c r="E229" s="1115"/>
      <c r="F229" s="1171"/>
      <c r="G229" s="1140"/>
      <c r="H229" s="1110"/>
    </row>
    <row r="230" spans="1:8">
      <c r="A230" s="1195">
        <f>+A228+1</f>
        <v>134</v>
      </c>
      <c r="C230" s="1231" t="s">
        <v>218</v>
      </c>
      <c r="D230" s="1217"/>
      <c r="F230" s="1107" t="str">
        <f>"(Line "&amp;A139&amp;")"</f>
        <v>(Line 80)</v>
      </c>
      <c r="H230" s="1110">
        <f>H139</f>
        <v>130300298.60271536</v>
      </c>
    </row>
    <row r="231" spans="1:8">
      <c r="A231" s="1195">
        <f>+A230+1</f>
        <v>135</v>
      </c>
      <c r="C231" s="1257" t="s">
        <v>212</v>
      </c>
      <c r="D231" s="1217"/>
      <c r="F231" s="1107" t="str">
        <f>"(Line "&amp;A157&amp;")"</f>
        <v>(Line 91)</v>
      </c>
      <c r="H231" s="1110">
        <f>H157</f>
        <v>234501694.84239945</v>
      </c>
    </row>
    <row r="232" spans="1:8">
      <c r="A232" s="1195">
        <f>+A231+1</f>
        <v>136</v>
      </c>
      <c r="B232" s="1195"/>
      <c r="C232" s="1231" t="s">
        <v>89</v>
      </c>
      <c r="D232" s="1192"/>
      <c r="E232" s="1115"/>
      <c r="F232" s="1107" t="str">
        <f>"(Line "&amp;A163&amp;")"</f>
        <v>(Line 93)</v>
      </c>
      <c r="G232" s="1140"/>
      <c r="H232" s="1110">
        <f>H163</f>
        <v>10156257.050155073</v>
      </c>
    </row>
    <row r="233" spans="1:8">
      <c r="A233" s="1195">
        <f>+A232+1</f>
        <v>137</v>
      </c>
      <c r="B233" s="1195"/>
      <c r="C233" s="1349" t="s">
        <v>254</v>
      </c>
      <c r="D233" s="1192"/>
      <c r="E233" s="1115"/>
      <c r="F233" s="1107" t="str">
        <f>"(Line "&amp;A201&amp;")"</f>
        <v>(Line 119)</v>
      </c>
      <c r="G233" s="1140"/>
      <c r="H233" s="1110">
        <f>H201</f>
        <v>567720028.81834626</v>
      </c>
    </row>
    <row r="234" spans="1:8">
      <c r="A234" s="1195">
        <f>+A233+1</f>
        <v>138</v>
      </c>
      <c r="B234" s="1195"/>
      <c r="C234" s="1349" t="s">
        <v>255</v>
      </c>
      <c r="D234" s="1192"/>
      <c r="E234" s="1115"/>
      <c r="F234" s="1107" t="str">
        <f>"(Line "&amp;A221&amp;")"</f>
        <v>(Line 130)</v>
      </c>
      <c r="G234" s="1140"/>
      <c r="H234" s="1110">
        <f>H221</f>
        <v>295415448.34949476</v>
      </c>
    </row>
    <row r="235" spans="1:8">
      <c r="A235" s="1195"/>
      <c r="B235" s="1195"/>
      <c r="C235" s="1349"/>
      <c r="D235" s="1192"/>
      <c r="E235" s="1115"/>
      <c r="F235" s="1171"/>
      <c r="G235" s="1140"/>
      <c r="H235" s="1110"/>
    </row>
    <row r="236" spans="1:8" ht="21">
      <c r="A236" s="1350">
        <f>+A234+1</f>
        <v>139</v>
      </c>
      <c r="B236" s="1351"/>
      <c r="C236" s="1352" t="s">
        <v>258</v>
      </c>
      <c r="D236" s="1353"/>
      <c r="E236" s="1354"/>
      <c r="F236" s="1355" t="str">
        <f>"(Sum Lines "&amp;A230&amp;" to "&amp;A234&amp;")"</f>
        <v>(Sum Lines 134 to 138)</v>
      </c>
      <c r="G236" s="1356"/>
      <c r="H236" s="1155">
        <f>SUM(H230:H234)</f>
        <v>1238093727.663111</v>
      </c>
    </row>
    <row r="237" spans="1:8" ht="21">
      <c r="A237" s="1357"/>
      <c r="B237" s="1333"/>
      <c r="C237" s="1251"/>
      <c r="D237" s="1185"/>
      <c r="E237" s="1358"/>
      <c r="F237" s="1303"/>
      <c r="G237" s="1217"/>
      <c r="H237" s="1156"/>
    </row>
    <row r="238" spans="1:8" ht="21">
      <c r="A238" s="1357"/>
      <c r="B238" s="1336" t="s">
        <v>133</v>
      </c>
      <c r="C238" s="1251"/>
      <c r="D238" s="1185"/>
      <c r="E238" s="1358"/>
      <c r="F238" s="1303"/>
      <c r="G238" s="1217"/>
      <c r="H238" s="1156"/>
    </row>
    <row r="239" spans="1:8" ht="21">
      <c r="A239" s="1294">
        <f>+A236+1</f>
        <v>140</v>
      </c>
      <c r="B239" s="1294"/>
      <c r="C239" s="1231" t="str">
        <f>+C40</f>
        <v>Transmission Plant In Service</v>
      </c>
      <c r="D239" s="1185"/>
      <c r="E239" s="1358"/>
      <c r="F239" s="1107" t="str">
        <f>"(Line "&amp;A40&amp;")"</f>
        <v>(Line 19)</v>
      </c>
      <c r="G239" s="1217"/>
      <c r="H239" s="1157">
        <f>H40</f>
        <v>9599663591.6681137</v>
      </c>
    </row>
    <row r="240" spans="1:8" ht="21">
      <c r="A240" s="1294">
        <f>+A239+1</f>
        <v>141</v>
      </c>
      <c r="B240" s="1294"/>
      <c r="C240" s="1232" t="s">
        <v>134</v>
      </c>
      <c r="D240" s="1359"/>
      <c r="E240" s="1211" t="str">
        <f>"(Note "&amp;B$280&amp;" &amp; "&amp;B$301&amp;")"</f>
        <v>(Note B &amp; M)</v>
      </c>
      <c r="F240" s="1106" t="s">
        <v>697</v>
      </c>
      <c r="G240" s="1210"/>
      <c r="H240" s="1158">
        <f>+'5 - Cost Support'!T191</f>
        <v>0</v>
      </c>
    </row>
    <row r="241" spans="1:8" ht="21">
      <c r="A241" s="1294">
        <f>+A240+1</f>
        <v>142</v>
      </c>
      <c r="B241" s="1294"/>
      <c r="C241" s="1231" t="s">
        <v>135</v>
      </c>
      <c r="D241" s="1185"/>
      <c r="E241" s="1360"/>
      <c r="F241" s="1107" t="str">
        <f>"(Line "&amp;A239&amp;" - Line "&amp;A240&amp;")"</f>
        <v>(Line 140 - Line 141)</v>
      </c>
      <c r="G241" s="1217"/>
      <c r="H241" s="1157">
        <f>H239-H240</f>
        <v>9599663591.6681137</v>
      </c>
    </row>
    <row r="242" spans="1:8" ht="21">
      <c r="A242" s="1294">
        <f>+A241+1</f>
        <v>143</v>
      </c>
      <c r="B242" s="1294"/>
      <c r="C242" s="1231" t="s">
        <v>136</v>
      </c>
      <c r="D242" s="1185"/>
      <c r="E242" s="1358"/>
      <c r="F242" s="1107" t="str">
        <f>"(Line "&amp;A241&amp;" / Line "&amp;A239&amp;")"</f>
        <v>(Line 142 / Line 140)</v>
      </c>
      <c r="G242" s="1217"/>
      <c r="H242" s="1159">
        <f>H241/H239</f>
        <v>1</v>
      </c>
    </row>
    <row r="243" spans="1:8" ht="21">
      <c r="A243" s="1294">
        <f>+A242+1</f>
        <v>144</v>
      </c>
      <c r="B243" s="1294"/>
      <c r="C243" s="1232" t="s">
        <v>258</v>
      </c>
      <c r="D243" s="1359"/>
      <c r="E243" s="1361"/>
      <c r="F243" s="1106" t="str">
        <f>"(Line "&amp;A236&amp;")"</f>
        <v>(Line 139)</v>
      </c>
      <c r="G243" s="1210"/>
      <c r="H243" s="1158">
        <f>H236</f>
        <v>1238093727.663111</v>
      </c>
    </row>
    <row r="244" spans="1:8" ht="21">
      <c r="A244" s="1294">
        <f>+A243+1</f>
        <v>145</v>
      </c>
      <c r="B244" s="1294"/>
      <c r="C244" s="1251" t="s">
        <v>137</v>
      </c>
      <c r="D244" s="1185"/>
      <c r="E244" s="1358"/>
      <c r="F244" s="1107" t="str">
        <f>"(Line "&amp;A242&amp;" * Line "&amp;A243&amp;")"</f>
        <v>(Line 143 * Line 144)</v>
      </c>
      <c r="G244" s="1217"/>
      <c r="H244" s="1160">
        <f>H242*H243</f>
        <v>1238093727.663111</v>
      </c>
    </row>
    <row r="245" spans="1:8" ht="21">
      <c r="A245" s="1244"/>
      <c r="B245" s="1195"/>
      <c r="C245" s="1231"/>
      <c r="D245" s="1192"/>
      <c r="E245" s="1115"/>
      <c r="F245" s="1171"/>
      <c r="G245" s="1140"/>
      <c r="H245" s="1104"/>
    </row>
    <row r="246" spans="1:8" ht="21">
      <c r="A246" s="1244"/>
      <c r="B246" s="1362" t="s">
        <v>576</v>
      </c>
      <c r="C246" s="1231"/>
      <c r="D246" s="1192"/>
      <c r="E246" s="1115"/>
      <c r="F246" s="1171"/>
      <c r="G246" s="1140"/>
      <c r="H246" s="1104"/>
    </row>
    <row r="247" spans="1:8" ht="21">
      <c r="A247" s="1208">
        <f>+A244+1</f>
        <v>146</v>
      </c>
      <c r="B247" s="1105"/>
      <c r="C247" s="1362" t="s">
        <v>92</v>
      </c>
      <c r="D247" s="1363"/>
      <c r="E247" s="1197" t="str">
        <f>"(Note "&amp;B$305&amp;")"</f>
        <v>(Note O)</v>
      </c>
      <c r="F247" s="1171" t="s">
        <v>698</v>
      </c>
      <c r="G247" s="1140"/>
      <c r="H247" s="1157">
        <f>+'3 - Revenue Credits'!D29</f>
        <v>23864513.822293509</v>
      </c>
    </row>
    <row r="248" spans="1:8" ht="21">
      <c r="A248" s="1208">
        <f>+A247+1</f>
        <v>147</v>
      </c>
      <c r="B248" s="1105"/>
      <c r="C248" s="1362" t="s">
        <v>575</v>
      </c>
      <c r="D248" s="1192"/>
      <c r="E248" s="1197" t="str">
        <f>"(Note "&amp;B$302&amp;" &amp; "&amp;B$305&amp;")"</f>
        <v>(Note N &amp; O)</v>
      </c>
      <c r="F248" s="1140" t="s">
        <v>697</v>
      </c>
      <c r="G248" s="1140"/>
      <c r="H248" s="1157">
        <f>+'5 - Cost Support'!S198</f>
        <v>0</v>
      </c>
    </row>
    <row r="249" spans="1:8" ht="21.6" thickBot="1">
      <c r="A249" s="1195"/>
      <c r="B249" s="1195"/>
      <c r="C249" s="1095"/>
      <c r="D249" s="1095"/>
      <c r="F249" s="1364"/>
      <c r="G249" s="1140"/>
      <c r="H249" s="1104"/>
    </row>
    <row r="250" spans="1:8" s="58" customFormat="1" ht="21.6" thickBot="1">
      <c r="A250" s="1365">
        <f>+A248+1</f>
        <v>148</v>
      </c>
      <c r="B250" s="1366"/>
      <c r="C250" s="1367" t="s">
        <v>269</v>
      </c>
      <c r="D250" s="1161"/>
      <c r="E250" s="1368"/>
      <c r="F250" s="1369" t="str">
        <f>"(Line "&amp;A244&amp;" - Line "&amp;A247&amp;" + Line "&amp;A248&amp;")"</f>
        <v>(Line 145 - Line 146 + Line 147)</v>
      </c>
      <c r="G250" s="1370"/>
      <c r="H250" s="1161">
        <f>H244-H247+H248</f>
        <v>1214229213.8408175</v>
      </c>
    </row>
    <row r="251" spans="1:8" ht="21">
      <c r="A251" s="1244"/>
      <c r="B251" s="1195"/>
      <c r="C251" s="1095"/>
      <c r="D251" s="1095"/>
      <c r="F251" s="1140"/>
      <c r="G251" s="1140"/>
      <c r="H251" s="1104"/>
    </row>
    <row r="252" spans="1:8" ht="21">
      <c r="A252" s="1208"/>
      <c r="B252" s="1183" t="s">
        <v>437</v>
      </c>
      <c r="C252" s="1094"/>
      <c r="D252" s="1095"/>
      <c r="F252" s="1171"/>
      <c r="G252" s="1140"/>
      <c r="H252" s="1104"/>
    </row>
    <row r="253" spans="1:8" ht="21">
      <c r="A253" s="1208">
        <f>+A250+1</f>
        <v>149</v>
      </c>
      <c r="B253" s="1208"/>
      <c r="C253" s="1095" t="str">
        <f>+C243</f>
        <v>Gross Revenue Requirement</v>
      </c>
      <c r="D253" s="1095"/>
      <c r="F253" s="1171" t="str">
        <f>"(Line "&amp;A243&amp;")"</f>
        <v>(Line 144)</v>
      </c>
      <c r="G253" s="1140"/>
      <c r="H253" s="1160">
        <f>H243</f>
        <v>1238093727.663111</v>
      </c>
    </row>
    <row r="254" spans="1:8" ht="21">
      <c r="A254" s="1208">
        <f>+A253+1</f>
        <v>150</v>
      </c>
      <c r="B254" s="1208"/>
      <c r="C254" s="1095" t="s">
        <v>505</v>
      </c>
      <c r="D254" s="1095"/>
      <c r="F254" s="1171" t="str">
        <f>"(Line "&amp;A40&amp;" - Line "&amp;A58&amp;" + Line "&amp;A80&amp;" + Line "&amp;A83&amp;")"</f>
        <v>(Line 19 - Line 32 + Line 45 + Line 45a)</v>
      </c>
      <c r="G254" s="1140"/>
      <c r="H254" s="1160">
        <f>+H40-H58+H80+H83</f>
        <v>9146441516.1165466</v>
      </c>
    </row>
    <row r="255" spans="1:8" ht="21">
      <c r="A255" s="1208">
        <f>+A254+1</f>
        <v>151</v>
      </c>
      <c r="B255" s="1208"/>
      <c r="C255" s="1095" t="s">
        <v>442</v>
      </c>
      <c r="D255" s="1095"/>
      <c r="F255" s="1171" t="str">
        <f>"(Line "&amp;A253&amp;" / Line "&amp;A254&amp;")"</f>
        <v>(Line 149 / Line 150)</v>
      </c>
      <c r="G255" s="1140"/>
      <c r="H255" s="1104">
        <f>H253/H254</f>
        <v>0.13536343347098648</v>
      </c>
    </row>
    <row r="256" spans="1:8" ht="21">
      <c r="A256" s="1208">
        <f>+A255+1</f>
        <v>152</v>
      </c>
      <c r="B256" s="1208"/>
      <c r="C256" s="1095" t="s">
        <v>443</v>
      </c>
      <c r="D256" s="1095"/>
      <c r="F256" s="1171" t="str">
        <f>"(Line "&amp;A253&amp;" - Line "&amp;A144&amp;") / Line "&amp;A254</f>
        <v>(Line 149 - Line 81) / Line 150</v>
      </c>
      <c r="G256" s="1140"/>
      <c r="H256" s="1104">
        <f>(H253-H144)/H254</f>
        <v>0.11034866361960601</v>
      </c>
    </row>
    <row r="257" spans="1:72" ht="21">
      <c r="A257" s="1208">
        <f>+A256+1</f>
        <v>153</v>
      </c>
      <c r="B257" s="1208"/>
      <c r="C257" s="1095" t="s">
        <v>444</v>
      </c>
      <c r="D257" s="1095"/>
      <c r="E257" s="1227"/>
      <c r="F257" s="1171" t="str">
        <f>"(Line "&amp;A253&amp;" - Line "&amp;A144&amp;" - Line "&amp;A201&amp;" - Line "&amp;A221&amp;") / Line "&amp;A254</f>
        <v>(Line 149 - Line 81 - Line 119 - Line 130) / Line 150</v>
      </c>
      <c r="G257" s="1140"/>
      <c r="H257" s="1104">
        <f>(H253-H144-H201-H221)/H254</f>
        <v>1.5980217088028943E-2</v>
      </c>
    </row>
    <row r="258" spans="1:72" ht="21">
      <c r="A258" s="1208"/>
      <c r="B258" s="1208"/>
      <c r="C258" s="1095"/>
      <c r="D258" s="1095"/>
      <c r="F258" s="1171"/>
      <c r="G258" s="1140"/>
      <c r="H258" s="1104"/>
    </row>
    <row r="259" spans="1:72" ht="21">
      <c r="A259" s="1208"/>
      <c r="B259" s="1183" t="s">
        <v>438</v>
      </c>
      <c r="C259" s="1095"/>
      <c r="D259" s="1095"/>
      <c r="F259" s="1171"/>
      <c r="G259" s="1140"/>
      <c r="H259" s="1104"/>
    </row>
    <row r="260" spans="1:72" ht="21">
      <c r="A260" s="1208">
        <f>+A257+1</f>
        <v>154</v>
      </c>
      <c r="B260" s="1208"/>
      <c r="C260" s="1095" t="s">
        <v>168</v>
      </c>
      <c r="D260" s="1095"/>
      <c r="F260" s="1171" t="str">
        <f>"(Line "&amp;A243&amp;" - Line "&amp;A233&amp;" - Line "&amp;A234&amp;")"</f>
        <v>(Line 144 - Line 137 - Line 138)</v>
      </c>
      <c r="G260" s="1140"/>
      <c r="H260" s="1160">
        <f>H243-H233-H234</f>
        <v>374958250.49526995</v>
      </c>
    </row>
    <row r="261" spans="1:72" ht="21">
      <c r="A261" s="1208">
        <f>+A260+1</f>
        <v>155</v>
      </c>
      <c r="B261" s="1208"/>
      <c r="C261" s="1095" t="s">
        <v>620</v>
      </c>
      <c r="D261" s="1095"/>
      <c r="F261" s="1171" t="s">
        <v>699</v>
      </c>
      <c r="G261" s="1140"/>
      <c r="H261" s="1160">
        <f>'4 - 100 Basis Pt ROE'!I9</f>
        <v>925227363.84670544</v>
      </c>
    </row>
    <row r="262" spans="1:72" ht="21">
      <c r="A262" s="1208">
        <f>+A261+1</f>
        <v>156</v>
      </c>
      <c r="B262" s="1208"/>
      <c r="C262" s="1095" t="s">
        <v>439</v>
      </c>
      <c r="D262" s="1095"/>
      <c r="F262" s="1171" t="str">
        <f>"(Line "&amp;A260&amp;" + Line "&amp;A261&amp;")"</f>
        <v>(Line 154 + Line 155)</v>
      </c>
      <c r="G262" s="1140"/>
      <c r="H262" s="1160">
        <f>H260+H261</f>
        <v>1300185614.3419755</v>
      </c>
    </row>
    <row r="263" spans="1:72" ht="21">
      <c r="A263" s="1208">
        <f>+A262+1</f>
        <v>157</v>
      </c>
      <c r="B263" s="1208"/>
      <c r="C263" s="1095" t="str">
        <f>+C254</f>
        <v xml:space="preserve">Net Transmission Plant, CWIP and Abandoned Plant </v>
      </c>
      <c r="D263" s="1095"/>
      <c r="F263" s="1171" t="str">
        <f>+F254</f>
        <v>(Line 19 - Line 32 + Line 45 + Line 45a)</v>
      </c>
      <c r="G263" s="1140"/>
      <c r="H263" s="1160">
        <f>+H254</f>
        <v>9146441516.1165466</v>
      </c>
    </row>
    <row r="264" spans="1:72" ht="21">
      <c r="A264" s="1208">
        <f>+A263+1</f>
        <v>158</v>
      </c>
      <c r="B264" s="1208"/>
      <c r="C264" s="1095" t="s">
        <v>440</v>
      </c>
      <c r="D264" s="1095"/>
      <c r="F264" s="1171" t="str">
        <f>"(Line "&amp;A262&amp;" / Line "&amp;A263&amp;")"</f>
        <v>(Line 156 / Line 157)</v>
      </c>
      <c r="G264" s="1140"/>
      <c r="H264" s="1104">
        <f>H262/H263</f>
        <v>0.14215207215297609</v>
      </c>
    </row>
    <row r="265" spans="1:72" ht="21">
      <c r="A265" s="1208">
        <f>+A264+1</f>
        <v>159</v>
      </c>
      <c r="B265" s="1208"/>
      <c r="C265" s="1095" t="s">
        <v>441</v>
      </c>
      <c r="D265" s="1095"/>
      <c r="F265" s="1171" t="str">
        <f>"(Line "&amp;A262&amp;" - Line "&amp;A144&amp;") /  Line "&amp;A263</f>
        <v>(Line 156 - Line 81) /  Line 157</v>
      </c>
      <c r="G265" s="1140"/>
      <c r="H265" s="1104">
        <f>(H262-H144)/H263</f>
        <v>0.11713730230159562</v>
      </c>
    </row>
    <row r="266" spans="1:72" ht="21">
      <c r="A266" s="1208"/>
      <c r="B266" s="1208"/>
      <c r="C266" s="1095"/>
      <c r="D266" s="1095"/>
      <c r="F266" s="1171"/>
      <c r="G266" s="1140"/>
      <c r="H266" s="1104"/>
    </row>
    <row r="267" spans="1:72" ht="21">
      <c r="A267" s="1208">
        <f>+A265+1</f>
        <v>160</v>
      </c>
      <c r="B267" s="1208"/>
      <c r="C267" s="1183" t="s">
        <v>269</v>
      </c>
      <c r="D267" s="1095"/>
      <c r="E267" s="1227"/>
      <c r="F267" s="1171" t="str">
        <f>"(Line "&amp;A250&amp;")"</f>
        <v>(Line 148)</v>
      </c>
      <c r="G267" s="1140"/>
      <c r="H267" s="1160">
        <f>H250</f>
        <v>1214229213.8408175</v>
      </c>
    </row>
    <row r="268" spans="1:72" ht="21">
      <c r="A268" s="1208">
        <f>+A267+1</f>
        <v>161</v>
      </c>
      <c r="B268" s="1208"/>
      <c r="C268" s="1095" t="s">
        <v>621</v>
      </c>
      <c r="D268" s="1095"/>
      <c r="E268" s="1115"/>
      <c r="F268" s="1167" t="s">
        <v>694</v>
      </c>
      <c r="G268" s="1140"/>
      <c r="H268" s="1160">
        <f>'6- True-Up Adjustment '!G77</f>
        <v>-36791240.771848477</v>
      </c>
    </row>
    <row r="269" spans="1:72" ht="21">
      <c r="A269" s="1208">
        <f>+A268+1</f>
        <v>162</v>
      </c>
      <c r="B269" s="1208"/>
      <c r="C269" s="1095" t="s">
        <v>293</v>
      </c>
      <c r="D269" s="1095"/>
      <c r="E269" s="1115"/>
      <c r="F269" s="1167" t="s">
        <v>617</v>
      </c>
      <c r="G269" s="1140"/>
      <c r="H269" s="1160">
        <f>'7 -TEC'!IT63</f>
        <v>7726945.3680045605</v>
      </c>
    </row>
    <row r="270" spans="1:72" ht="21">
      <c r="A270" s="1208">
        <f>+A269+1</f>
        <v>163</v>
      </c>
      <c r="B270" s="1208"/>
      <c r="C270" s="1192" t="s">
        <v>2</v>
      </c>
      <c r="D270" s="1371"/>
      <c r="E270" s="1197"/>
      <c r="F270" s="1192" t="s">
        <v>10</v>
      </c>
      <c r="G270" s="1140"/>
      <c r="H270" s="1160">
        <f>+'5 - Cost Support'!S206</f>
        <v>0</v>
      </c>
      <c r="BT270" s="53">
        <f>SUM(A270:BS270)</f>
        <v>163</v>
      </c>
    </row>
    <row r="271" spans="1:72" ht="21">
      <c r="A271" s="1208">
        <f>+A270+1</f>
        <v>164</v>
      </c>
      <c r="B271" s="1208"/>
      <c r="C271" s="1183" t="s">
        <v>585</v>
      </c>
      <c r="D271" s="1095"/>
      <c r="E271" s="1227"/>
      <c r="F271" s="1171" t="str">
        <f>"(Line "&amp;A267&amp;" + "&amp;A268&amp;" + "&amp;A269&amp;" + "&amp;A270&amp;")"</f>
        <v>(Line 160 + 161 + 162 + 163)</v>
      </c>
      <c r="G271" s="1140"/>
      <c r="H271" s="1160">
        <f>(H267+H268+H269+H270)</f>
        <v>1185164918.4369736</v>
      </c>
    </row>
    <row r="272" spans="1:72" ht="21">
      <c r="A272" s="1208"/>
      <c r="B272" s="1195"/>
      <c r="C272" s="1095"/>
      <c r="D272" s="1095"/>
      <c r="F272" s="1171"/>
      <c r="G272" s="1140"/>
      <c r="H272" s="1162"/>
    </row>
    <row r="273" spans="1:8" ht="21">
      <c r="A273" s="1208"/>
      <c r="B273" s="1362" t="s">
        <v>584</v>
      </c>
      <c r="C273" s="1095"/>
      <c r="D273" s="1095"/>
      <c r="F273" s="1171"/>
      <c r="G273" s="1140"/>
      <c r="H273" s="1162"/>
    </row>
    <row r="274" spans="1:8" ht="21">
      <c r="A274" s="1208">
        <f>+A271+1</f>
        <v>165</v>
      </c>
      <c r="B274" s="1195"/>
      <c r="C274" s="1140" t="s">
        <v>208</v>
      </c>
      <c r="E274" s="1197" t="str">
        <f>"(Note "&amp;B$300&amp;")"</f>
        <v>(Note L)</v>
      </c>
      <c r="F274" s="1095" t="s">
        <v>697</v>
      </c>
      <c r="G274" s="1095"/>
      <c r="H274" s="1163">
        <f>+'5 - Cost Support'!S214</f>
        <v>9800.3189999999995</v>
      </c>
    </row>
    <row r="275" spans="1:8" ht="21">
      <c r="A275" s="1208">
        <f>+A274+1</f>
        <v>166</v>
      </c>
      <c r="B275" s="1195"/>
      <c r="C275" s="1140" t="s">
        <v>207</v>
      </c>
      <c r="D275" s="1372"/>
      <c r="E275" s="1373"/>
      <c r="F275" s="1107" t="str">
        <f>"(Line "&amp;A271&amp;" / "&amp;A274&amp;")"</f>
        <v>(Line 164 / 165)</v>
      </c>
      <c r="G275" s="1374"/>
      <c r="H275" s="1407">
        <f>H271/H274</f>
        <v>120931.25932298465</v>
      </c>
    </row>
    <row r="276" spans="1:8" ht="21.6" thickBot="1">
      <c r="A276" s="1195"/>
      <c r="B276" s="1195"/>
      <c r="E276" s="1375"/>
      <c r="F276" s="1168"/>
      <c r="G276" s="1374"/>
      <c r="H276" s="1164"/>
    </row>
    <row r="277" spans="1:8" s="56" customFormat="1" ht="21.6" thickBot="1">
      <c r="A277" s="1365">
        <f>+A275+1</f>
        <v>167</v>
      </c>
      <c r="B277" s="1376"/>
      <c r="C277" s="1367" t="s">
        <v>279</v>
      </c>
      <c r="D277" s="1376"/>
      <c r="E277" s="1376"/>
      <c r="F277" s="1376" t="str">
        <f>"(Line "&amp;A275&amp;")"</f>
        <v>(Line 166)</v>
      </c>
      <c r="G277" s="1376"/>
      <c r="H277" s="1408">
        <f>H275</f>
        <v>120931.25932298465</v>
      </c>
    </row>
    <row r="278" spans="1:8" s="56" customFormat="1" ht="21">
      <c r="A278" s="1166"/>
      <c r="B278" s="1246" t="s">
        <v>263</v>
      </c>
      <c r="C278" s="1192"/>
      <c r="D278" s="1192"/>
      <c r="E278" s="1373"/>
      <c r="F278" s="1168"/>
      <c r="G278" s="1168"/>
      <c r="H278" s="1162"/>
    </row>
    <row r="279" spans="1:8" s="55" customFormat="1" ht="27.9" customHeight="1">
      <c r="A279" s="1166"/>
      <c r="B279" s="1294" t="s">
        <v>108</v>
      </c>
      <c r="C279" s="1192" t="s">
        <v>271</v>
      </c>
      <c r="D279" s="1192"/>
      <c r="E279" s="1373"/>
      <c r="F279" s="1168"/>
      <c r="G279" s="1168"/>
      <c r="H279" s="1165"/>
    </row>
    <row r="280" spans="1:8" s="55" customFormat="1" ht="27.9" customHeight="1">
      <c r="A280" s="1166"/>
      <c r="B280" s="1294" t="s">
        <v>248</v>
      </c>
      <c r="C280" s="1192" t="s">
        <v>938</v>
      </c>
      <c r="D280" s="1192"/>
      <c r="E280" s="1373"/>
      <c r="F280" s="1168"/>
      <c r="G280" s="1168"/>
      <c r="H280" s="1165"/>
    </row>
    <row r="281" spans="1:8" s="55" customFormat="1" ht="27.9" customHeight="1">
      <c r="A281" s="1166"/>
      <c r="B281" s="1294" t="s">
        <v>93</v>
      </c>
      <c r="C281" s="1167" t="s">
        <v>937</v>
      </c>
      <c r="D281" s="1192"/>
      <c r="E281" s="1373"/>
      <c r="F281" s="1168"/>
      <c r="G281" s="1168"/>
      <c r="H281" s="1165"/>
    </row>
    <row r="282" spans="1:8" s="55" customFormat="1" ht="27.9" customHeight="1">
      <c r="A282" s="1166"/>
      <c r="B282" s="1294" t="s">
        <v>109</v>
      </c>
      <c r="C282" s="1329" t="s">
        <v>561</v>
      </c>
      <c r="D282" s="1192"/>
      <c r="E282" s="1373"/>
      <c r="F282" s="1168"/>
      <c r="G282" s="1168"/>
      <c r="H282" s="1165"/>
    </row>
    <row r="283" spans="1:8" s="55" customFormat="1" ht="27.9" customHeight="1">
      <c r="A283" s="1166"/>
      <c r="B283" s="1294" t="s">
        <v>107</v>
      </c>
      <c r="C283" s="1171" t="s">
        <v>296</v>
      </c>
      <c r="D283" s="1192"/>
      <c r="E283" s="1373"/>
      <c r="F283" s="1168"/>
      <c r="G283" s="1168"/>
      <c r="H283" s="1165"/>
    </row>
    <row r="284" spans="1:8" s="55" customFormat="1" ht="27.9" customHeight="1">
      <c r="A284" s="1166"/>
      <c r="B284" s="1294" t="s">
        <v>615</v>
      </c>
      <c r="C284" s="1329" t="s">
        <v>295</v>
      </c>
      <c r="D284" s="1192"/>
      <c r="E284" s="1373"/>
      <c r="F284" s="1168"/>
      <c r="G284" s="1168"/>
      <c r="H284" s="1165"/>
    </row>
    <row r="285" spans="1:8" s="55" customFormat="1" ht="27.9" customHeight="1">
      <c r="A285" s="1166"/>
      <c r="B285" s="1294" t="s">
        <v>110</v>
      </c>
      <c r="C285" s="1329" t="s">
        <v>939</v>
      </c>
      <c r="D285" s="1192"/>
      <c r="E285" s="1373"/>
      <c r="F285" s="1168"/>
      <c r="G285" s="1168"/>
      <c r="H285" s="1165"/>
    </row>
    <row r="286" spans="1:8" s="55" customFormat="1" ht="27.9" customHeight="1">
      <c r="A286" s="1166"/>
      <c r="B286" s="1294" t="s">
        <v>420</v>
      </c>
      <c r="C286" s="1329" t="s">
        <v>940</v>
      </c>
      <c r="D286" s="1192"/>
      <c r="E286" s="1373"/>
      <c r="F286" s="1168"/>
      <c r="G286" s="1168"/>
      <c r="H286" s="1165"/>
    </row>
    <row r="287" spans="1:8" s="55" customFormat="1" ht="27.9" customHeight="1">
      <c r="A287" s="1166"/>
      <c r="B287" s="1294" t="s">
        <v>425</v>
      </c>
      <c r="C287" s="1329" t="s">
        <v>318</v>
      </c>
      <c r="D287" s="1192"/>
      <c r="E287" s="1373"/>
      <c r="F287" s="1168"/>
      <c r="G287" s="1168"/>
      <c r="H287" s="1165"/>
    </row>
    <row r="288" spans="1:8" s="55" customFormat="1" ht="27.9" customHeight="1">
      <c r="A288" s="1166"/>
      <c r="B288" s="1294"/>
      <c r="C288" s="1329" t="s">
        <v>941</v>
      </c>
      <c r="D288" s="1192"/>
      <c r="E288" s="1373"/>
      <c r="F288" s="1168"/>
      <c r="G288" s="1168"/>
      <c r="H288" s="1165"/>
    </row>
    <row r="289" spans="1:8" s="55" customFormat="1" ht="27.9" customHeight="1">
      <c r="A289" s="1166"/>
      <c r="B289" s="1294" t="s">
        <v>98</v>
      </c>
      <c r="C289" s="1192" t="s">
        <v>942</v>
      </c>
      <c r="D289" s="1377"/>
      <c r="E289" s="1378"/>
      <c r="F289" s="1379"/>
      <c r="G289" s="1168"/>
      <c r="H289" s="1165"/>
    </row>
    <row r="290" spans="1:8" s="55" customFormat="1" ht="27.9" customHeight="1">
      <c r="A290" s="1166"/>
      <c r="B290" s="1294"/>
      <c r="C290" s="1192" t="s">
        <v>943</v>
      </c>
      <c r="D290" s="1192"/>
      <c r="E290" s="1380"/>
      <c r="F290" s="1168"/>
      <c r="G290" s="1168"/>
      <c r="H290" s="1165"/>
    </row>
    <row r="291" spans="1:8" s="55" customFormat="1" ht="27.9" customHeight="1">
      <c r="A291" s="1166"/>
      <c r="B291" s="1294"/>
      <c r="C291" s="1192" t="s">
        <v>891</v>
      </c>
      <c r="D291" s="1192"/>
      <c r="E291" s="1380"/>
      <c r="F291" s="1168"/>
      <c r="G291" s="1168"/>
      <c r="H291" s="1165"/>
    </row>
    <row r="292" spans="1:8" s="55" customFormat="1" ht="27.9" customHeight="1">
      <c r="A292" s="1166"/>
      <c r="B292" s="1294"/>
      <c r="C292" s="1192" t="s">
        <v>917</v>
      </c>
      <c r="D292" s="1192"/>
      <c r="E292" s="1380"/>
      <c r="F292" s="1168"/>
      <c r="G292" s="1168"/>
      <c r="H292" s="1165"/>
    </row>
    <row r="293" spans="1:8" s="55" customFormat="1" ht="27.9" customHeight="1">
      <c r="A293" s="1166"/>
      <c r="B293" s="1294"/>
      <c r="C293" s="1192" t="s">
        <v>897</v>
      </c>
      <c r="D293" s="1192"/>
      <c r="E293" s="1380"/>
      <c r="F293" s="1168"/>
      <c r="G293" s="1168"/>
      <c r="H293" s="1165"/>
    </row>
    <row r="294" spans="1:8" s="55" customFormat="1" ht="27.9" customHeight="1">
      <c r="A294" s="1166"/>
      <c r="B294" s="1294"/>
      <c r="C294" s="1192" t="s">
        <v>890</v>
      </c>
      <c r="D294" s="1192"/>
      <c r="E294" s="1380"/>
      <c r="F294" s="1168"/>
      <c r="G294" s="1168"/>
      <c r="H294" s="1165"/>
    </row>
    <row r="295" spans="1:8" s="55" customFormat="1" ht="27.9" customHeight="1">
      <c r="A295" s="1166"/>
      <c r="B295" s="1294"/>
      <c r="C295" s="1192" t="s">
        <v>944</v>
      </c>
      <c r="D295" s="1192"/>
      <c r="E295" s="1380"/>
      <c r="F295" s="1168"/>
      <c r="G295" s="1168"/>
      <c r="H295" s="1165"/>
    </row>
    <row r="296" spans="1:8" s="55" customFormat="1" ht="27.9" customHeight="1">
      <c r="A296" s="1166"/>
      <c r="B296" s="1294"/>
      <c r="C296" s="1192" t="s">
        <v>945</v>
      </c>
      <c r="D296" s="1377"/>
      <c r="E296" s="1378"/>
      <c r="F296" s="1379"/>
      <c r="G296" s="1168"/>
      <c r="H296" s="1165"/>
    </row>
    <row r="297" spans="1:8" s="55" customFormat="1" ht="27.9" customHeight="1">
      <c r="A297" s="1166"/>
      <c r="B297" s="1294"/>
      <c r="C297" s="1192" t="s">
        <v>577</v>
      </c>
      <c r="D297" s="1377"/>
      <c r="E297" s="1378"/>
      <c r="F297" s="1379"/>
      <c r="G297" s="1168"/>
      <c r="H297" s="1165"/>
    </row>
    <row r="298" spans="1:8" s="55" customFormat="1" ht="27.9" customHeight="1">
      <c r="A298" s="1166"/>
      <c r="B298" s="1294"/>
      <c r="C298" s="1192" t="s">
        <v>946</v>
      </c>
      <c r="D298" s="1377"/>
      <c r="E298" s="1378"/>
      <c r="F298" s="1379"/>
      <c r="G298" s="1168"/>
      <c r="H298" s="1165"/>
    </row>
    <row r="299" spans="1:8" s="55" customFormat="1" ht="27.9" customHeight="1">
      <c r="A299" s="1166"/>
      <c r="B299" s="1294" t="s">
        <v>112</v>
      </c>
      <c r="C299" s="1192" t="s">
        <v>451</v>
      </c>
      <c r="D299" s="1192"/>
      <c r="E299" s="1373"/>
      <c r="F299" s="1168"/>
      <c r="G299" s="1168"/>
      <c r="H299" s="1165"/>
    </row>
    <row r="300" spans="1:8" s="55" customFormat="1" ht="27.9" customHeight="1">
      <c r="A300" s="1166"/>
      <c r="B300" s="1294" t="s">
        <v>213</v>
      </c>
      <c r="C300" s="1192" t="s">
        <v>947</v>
      </c>
      <c r="D300" s="1192"/>
      <c r="E300" s="1373"/>
      <c r="F300" s="1168"/>
      <c r="G300" s="1168"/>
      <c r="H300" s="1165"/>
    </row>
    <row r="301" spans="1:8" s="54" customFormat="1" ht="27.9" customHeight="1">
      <c r="A301" s="1208"/>
      <c r="B301" s="1208" t="s">
        <v>214</v>
      </c>
      <c r="C301" s="1171" t="s">
        <v>948</v>
      </c>
      <c r="D301" s="1171"/>
      <c r="E301" s="1373"/>
      <c r="F301" s="1168"/>
      <c r="G301" s="1168"/>
      <c r="H301" s="1165"/>
    </row>
    <row r="302" spans="1:8" s="54" customFormat="1" ht="27.9" customHeight="1">
      <c r="A302" s="1208"/>
      <c r="B302" s="1208" t="s">
        <v>616</v>
      </c>
      <c r="C302" s="1381" t="s">
        <v>726</v>
      </c>
      <c r="D302" s="1171"/>
      <c r="E302" s="1373"/>
      <c r="F302" s="1168"/>
      <c r="G302" s="1168"/>
      <c r="H302" s="1165"/>
    </row>
    <row r="303" spans="1:8" s="54" customFormat="1" ht="27.9" customHeight="1">
      <c r="A303" s="1208"/>
      <c r="B303" s="1208"/>
      <c r="C303" s="1381" t="s">
        <v>949</v>
      </c>
      <c r="D303" s="1171"/>
      <c r="E303" s="1373"/>
      <c r="F303" s="1168"/>
      <c r="G303" s="1168"/>
      <c r="H303" s="1165"/>
    </row>
    <row r="304" spans="1:8" s="54" customFormat="1" ht="27.9" customHeight="1">
      <c r="A304" s="1208"/>
      <c r="B304" s="1208"/>
      <c r="C304" s="1381" t="s">
        <v>918</v>
      </c>
      <c r="D304" s="1171"/>
      <c r="E304" s="1373"/>
      <c r="F304" s="1168"/>
      <c r="G304" s="1168"/>
      <c r="H304" s="1165"/>
    </row>
    <row r="305" spans="1:8" s="55" customFormat="1" ht="27.9" customHeight="1">
      <c r="A305" s="1382"/>
      <c r="B305" s="1294" t="s">
        <v>402</v>
      </c>
      <c r="C305" s="1192" t="s">
        <v>327</v>
      </c>
      <c r="D305" s="1192"/>
      <c r="E305" s="1373"/>
      <c r="F305" s="1168"/>
      <c r="G305" s="1166"/>
      <c r="H305" s="1166"/>
    </row>
    <row r="306" spans="1:8" s="54" customFormat="1" ht="27.9" customHeight="1">
      <c r="A306" s="1167"/>
      <c r="B306" s="1171" t="s">
        <v>403</v>
      </c>
      <c r="C306" s="1167" t="s">
        <v>193</v>
      </c>
      <c r="D306" s="1167"/>
      <c r="E306" s="1167"/>
      <c r="F306" s="1167"/>
      <c r="G306" s="1167"/>
      <c r="H306" s="1167"/>
    </row>
    <row r="307" spans="1:8" s="54" customFormat="1" ht="27.9" customHeight="1">
      <c r="A307" s="1094"/>
      <c r="B307" s="1171"/>
      <c r="C307" s="1167" t="s">
        <v>194</v>
      </c>
      <c r="D307" s="1167"/>
      <c r="E307" s="1167"/>
      <c r="F307" s="1167"/>
      <c r="G307" s="1167"/>
      <c r="H307" s="1167"/>
    </row>
    <row r="308" spans="1:8" s="54" customFormat="1" ht="27.9" customHeight="1">
      <c r="A308" s="1094"/>
      <c r="B308" s="1171"/>
      <c r="C308" s="1167" t="s">
        <v>950</v>
      </c>
      <c r="D308" s="1167"/>
      <c r="E308" s="1167"/>
      <c r="F308" s="1167"/>
      <c r="G308" s="1167"/>
      <c r="H308" s="1167"/>
    </row>
    <row r="309" spans="1:8" s="55" customFormat="1" ht="27.9" customHeight="1">
      <c r="A309" s="1166"/>
      <c r="B309" s="1294" t="s">
        <v>330</v>
      </c>
      <c r="C309" s="1192" t="s">
        <v>951</v>
      </c>
      <c r="D309" s="1192"/>
      <c r="E309" s="1373"/>
      <c r="F309" s="1168"/>
      <c r="G309" s="1168"/>
      <c r="H309" s="1165"/>
    </row>
    <row r="310" spans="1:8" s="54" customFormat="1" ht="21">
      <c r="A310" s="1166" t="s">
        <v>91</v>
      </c>
      <c r="B310" s="1294" t="s">
        <v>506</v>
      </c>
      <c r="C310" s="1192" t="s">
        <v>952</v>
      </c>
      <c r="D310" s="1192"/>
      <c r="E310" s="1373"/>
      <c r="F310" s="1168"/>
      <c r="G310" s="1168"/>
      <c r="H310" s="1168"/>
    </row>
    <row r="311" spans="1:8" s="54" customFormat="1">
      <c r="A311" s="1167"/>
      <c r="B311" s="1171"/>
      <c r="C311" s="1171"/>
      <c r="D311" s="1171"/>
      <c r="E311" s="1383"/>
      <c r="F311" s="1191"/>
      <c r="G311" s="1094"/>
      <c r="H311" s="1094"/>
    </row>
    <row r="312" spans="1:8" s="54" customFormat="1">
      <c r="A312" s="1167"/>
      <c r="B312" s="1171"/>
      <c r="C312" s="1171"/>
      <c r="D312" s="1171"/>
      <c r="E312" s="1191"/>
      <c r="F312" s="1191"/>
      <c r="G312" s="1094"/>
      <c r="H312" s="1094"/>
    </row>
    <row r="313" spans="1:8" s="54" customFormat="1">
      <c r="A313" s="1167"/>
      <c r="B313" s="1171"/>
      <c r="C313" s="1171"/>
      <c r="D313" s="1171"/>
      <c r="E313" s="1191"/>
      <c r="F313" s="1191"/>
      <c r="G313" s="1094"/>
      <c r="H313" s="1094"/>
    </row>
    <row r="314" spans="1:8" s="54" customFormat="1">
      <c r="A314" s="1167"/>
      <c r="B314" s="1171"/>
      <c r="C314" s="1171"/>
      <c r="D314" s="1171"/>
      <c r="E314" s="1191"/>
      <c r="F314" s="1191"/>
      <c r="G314" s="1094"/>
      <c r="H314" s="1094"/>
    </row>
    <row r="315" spans="1:8" s="54" customFormat="1">
      <c r="A315" s="1167"/>
      <c r="B315" s="1171"/>
      <c r="C315" s="1171"/>
      <c r="D315" s="1171"/>
      <c r="E315" s="1191"/>
      <c r="F315" s="1191"/>
      <c r="G315" s="1094"/>
      <c r="H315" s="1094"/>
    </row>
    <row r="316" spans="1:8">
      <c r="A316" s="1167"/>
      <c r="B316" s="1171"/>
      <c r="C316" s="1171"/>
      <c r="D316" s="1171"/>
      <c r="E316" s="1227"/>
      <c r="F316" s="1094"/>
    </row>
    <row r="317" spans="1:8">
      <c r="A317" s="1167"/>
      <c r="B317" s="1171"/>
      <c r="C317" s="1171"/>
      <c r="D317" s="1171"/>
      <c r="E317" s="1227"/>
      <c r="F317" s="1094"/>
    </row>
    <row r="318" spans="1:8">
      <c r="A318" s="1167"/>
      <c r="B318" s="1171"/>
      <c r="C318" s="1171"/>
      <c r="D318" s="1171"/>
      <c r="E318" s="1227"/>
      <c r="F318" s="1094"/>
    </row>
    <row r="319" spans="1:8">
      <c r="A319" s="1167"/>
      <c r="B319" s="1171"/>
      <c r="C319" s="1171"/>
      <c r="D319" s="1171"/>
      <c r="E319" s="1227"/>
      <c r="F319" s="1094"/>
    </row>
    <row r="320" spans="1:8">
      <c r="A320" s="1167"/>
      <c r="B320" s="1171"/>
      <c r="C320" s="1171"/>
      <c r="D320" s="1171"/>
      <c r="E320" s="1227"/>
      <c r="F320" s="1094"/>
    </row>
    <row r="321" spans="1:6">
      <c r="A321" s="1167"/>
      <c r="B321" s="1171"/>
      <c r="C321" s="1171"/>
      <c r="D321" s="1171"/>
      <c r="E321" s="1227"/>
      <c r="F321" s="1094"/>
    </row>
    <row r="322" spans="1:6">
      <c r="A322" s="1167"/>
      <c r="B322" s="1171"/>
      <c r="C322" s="1171"/>
      <c r="D322" s="1171"/>
      <c r="E322" s="1227"/>
      <c r="F322" s="1094"/>
    </row>
    <row r="323" spans="1:6">
      <c r="A323" s="1167"/>
      <c r="B323" s="1171"/>
      <c r="C323" s="1171"/>
      <c r="D323" s="1171"/>
      <c r="E323" s="1227"/>
      <c r="F323" s="1094"/>
    </row>
    <row r="324" spans="1:6">
      <c r="A324" s="1167"/>
      <c r="B324" s="1171"/>
      <c r="C324" s="1171"/>
      <c r="D324" s="1171"/>
      <c r="E324" s="1227"/>
      <c r="F324" s="1094"/>
    </row>
    <row r="325" spans="1:6">
      <c r="A325" s="1167"/>
      <c r="B325" s="1171"/>
      <c r="C325" s="1171"/>
      <c r="D325" s="1171"/>
      <c r="E325" s="1227"/>
      <c r="F325" s="1094"/>
    </row>
    <row r="326" spans="1:6">
      <c r="A326" s="1167"/>
      <c r="B326" s="1171"/>
      <c r="C326" s="1171"/>
      <c r="D326" s="1171"/>
      <c r="E326" s="1227"/>
      <c r="F326" s="1094"/>
    </row>
    <row r="327" spans="1:6">
      <c r="A327" s="1167"/>
      <c r="B327" s="1171"/>
      <c r="C327" s="1171"/>
      <c r="D327" s="1171"/>
      <c r="E327" s="1227"/>
      <c r="F327" s="1094"/>
    </row>
    <row r="328" spans="1:6">
      <c r="A328" s="1167"/>
      <c r="B328" s="1171"/>
      <c r="C328" s="1171"/>
      <c r="D328" s="1171"/>
      <c r="E328" s="1227"/>
      <c r="F328" s="1094"/>
    </row>
    <row r="329" spans="1:6">
      <c r="A329" s="1167"/>
      <c r="B329" s="1171"/>
      <c r="C329" s="1171"/>
      <c r="D329" s="1171"/>
      <c r="E329" s="1227"/>
      <c r="F329" s="1094"/>
    </row>
    <row r="330" spans="1:6">
      <c r="A330" s="1167"/>
      <c r="B330" s="1171"/>
      <c r="C330" s="1171"/>
      <c r="D330" s="1171"/>
      <c r="E330" s="1227"/>
      <c r="F330" s="1094"/>
    </row>
    <row r="331" spans="1:6">
      <c r="A331" s="1167"/>
      <c r="B331" s="1171"/>
      <c r="C331" s="1171"/>
      <c r="D331" s="1171"/>
      <c r="E331" s="1227"/>
      <c r="F331" s="1094"/>
    </row>
    <row r="332" spans="1:6">
      <c r="A332" s="1167"/>
      <c r="B332" s="1171"/>
      <c r="C332" s="1171"/>
      <c r="D332" s="1171"/>
      <c r="E332" s="1227"/>
      <c r="F332" s="1094"/>
    </row>
    <row r="333" spans="1:6">
      <c r="A333" s="1167"/>
      <c r="B333" s="1171"/>
      <c r="C333" s="1171"/>
      <c r="D333" s="1171"/>
      <c r="E333" s="1227"/>
      <c r="F333" s="1094"/>
    </row>
    <row r="334" spans="1:6">
      <c r="A334" s="1167"/>
      <c r="B334" s="1171"/>
      <c r="C334" s="1171"/>
      <c r="D334" s="1171"/>
      <c r="E334" s="1227"/>
      <c r="F334" s="1094"/>
    </row>
    <row r="335" spans="1:6">
      <c r="A335" s="1167"/>
      <c r="B335" s="1171"/>
      <c r="C335" s="1171"/>
      <c r="D335" s="1171"/>
      <c r="E335" s="1227"/>
      <c r="F335" s="1094"/>
    </row>
    <row r="336" spans="1:6">
      <c r="A336" s="1167"/>
      <c r="B336" s="1171"/>
      <c r="C336" s="1171"/>
      <c r="D336" s="1171"/>
      <c r="E336" s="1227"/>
      <c r="F336" s="1094"/>
    </row>
    <row r="337" spans="1:6">
      <c r="A337" s="1167"/>
      <c r="B337" s="1171"/>
      <c r="C337" s="1171"/>
      <c r="D337" s="1171"/>
      <c r="E337" s="1227"/>
      <c r="F337" s="1094"/>
    </row>
    <row r="338" spans="1:6">
      <c r="A338" s="1167"/>
      <c r="B338" s="1171"/>
      <c r="C338" s="1171"/>
      <c r="D338" s="1171"/>
      <c r="E338" s="1227"/>
      <c r="F338" s="1094"/>
    </row>
    <row r="339" spans="1:6">
      <c r="A339" s="1167"/>
      <c r="B339" s="1171"/>
      <c r="C339" s="1171"/>
      <c r="D339" s="1171"/>
      <c r="E339" s="1227"/>
      <c r="F339" s="1094"/>
    </row>
    <row r="340" spans="1:6">
      <c r="A340" s="1167"/>
      <c r="B340" s="1171"/>
      <c r="C340" s="1171"/>
      <c r="D340" s="1171"/>
      <c r="E340" s="1227"/>
      <c r="F340" s="1094"/>
    </row>
    <row r="341" spans="1:6">
      <c r="A341" s="1167"/>
      <c r="B341" s="1171"/>
      <c r="C341" s="1171"/>
      <c r="D341" s="1171"/>
      <c r="E341" s="1227"/>
      <c r="F341" s="1094"/>
    </row>
    <row r="342" spans="1:6">
      <c r="A342" s="1167"/>
      <c r="B342" s="1171"/>
      <c r="C342" s="1171"/>
      <c r="D342" s="1171"/>
      <c r="E342" s="1227"/>
      <c r="F342" s="1094"/>
    </row>
    <row r="343" spans="1:6">
      <c r="A343" s="1167"/>
      <c r="B343" s="1171"/>
      <c r="C343" s="1171"/>
      <c r="D343" s="1171"/>
      <c r="E343" s="1227"/>
      <c r="F343" s="1094"/>
    </row>
    <row r="344" spans="1:6">
      <c r="A344" s="1167"/>
      <c r="B344" s="1171"/>
      <c r="C344" s="1171"/>
      <c r="D344" s="1171"/>
      <c r="E344" s="1227"/>
      <c r="F344" s="1094"/>
    </row>
    <row r="345" spans="1:6">
      <c r="A345" s="1167"/>
      <c r="B345" s="1171"/>
      <c r="C345" s="1171"/>
      <c r="D345" s="1171"/>
      <c r="E345" s="1227"/>
      <c r="F345" s="1094"/>
    </row>
    <row r="346" spans="1:6">
      <c r="A346" s="1167"/>
      <c r="B346" s="1171"/>
      <c r="C346" s="1171"/>
      <c r="D346" s="1171"/>
      <c r="E346" s="1227"/>
      <c r="F346" s="1094"/>
    </row>
    <row r="347" spans="1:6">
      <c r="A347" s="1167"/>
      <c r="B347" s="1171"/>
      <c r="C347" s="1171"/>
      <c r="D347" s="1171"/>
      <c r="E347" s="1227"/>
      <c r="F347" s="1094"/>
    </row>
    <row r="348" spans="1:6">
      <c r="A348" s="1167"/>
      <c r="B348" s="1171"/>
      <c r="C348" s="1171"/>
      <c r="D348" s="1171"/>
      <c r="E348" s="1227"/>
      <c r="F348" s="1094"/>
    </row>
    <row r="349" spans="1:6">
      <c r="A349" s="1167"/>
      <c r="B349" s="1171"/>
      <c r="C349" s="1171"/>
      <c r="D349" s="1171"/>
      <c r="E349" s="1227"/>
      <c r="F349" s="1094"/>
    </row>
    <row r="350" spans="1:6">
      <c r="A350" s="1167"/>
      <c r="B350" s="1171"/>
      <c r="C350" s="1171"/>
      <c r="D350" s="1171"/>
      <c r="E350" s="1227"/>
      <c r="F350" s="1094"/>
    </row>
    <row r="351" spans="1:6">
      <c r="A351" s="1167"/>
      <c r="B351" s="1171"/>
      <c r="C351" s="1171"/>
      <c r="D351" s="1171"/>
      <c r="E351" s="1227"/>
      <c r="F351" s="1094"/>
    </row>
    <row r="352" spans="1:6">
      <c r="A352" s="1167"/>
      <c r="B352" s="1171"/>
      <c r="C352" s="1171"/>
      <c r="D352" s="1171"/>
      <c r="E352" s="1227"/>
      <c r="F352" s="1094"/>
    </row>
    <row r="353" spans="1:6">
      <c r="A353" s="1167"/>
      <c r="B353" s="1171"/>
      <c r="C353" s="1171"/>
      <c r="D353" s="1171"/>
      <c r="E353" s="1227"/>
      <c r="F353" s="1094"/>
    </row>
    <row r="354" spans="1:6">
      <c r="A354" s="1167"/>
      <c r="B354" s="1171"/>
      <c r="C354" s="1171"/>
      <c r="D354" s="1171"/>
      <c r="E354" s="1227"/>
      <c r="F354" s="1094"/>
    </row>
    <row r="355" spans="1:6">
      <c r="A355" s="1167"/>
      <c r="B355" s="1171"/>
      <c r="C355" s="1171"/>
      <c r="D355" s="1171"/>
      <c r="E355" s="1227"/>
      <c r="F355" s="1094"/>
    </row>
    <row r="356" spans="1:6">
      <c r="A356" s="1167"/>
      <c r="B356" s="1171"/>
      <c r="C356" s="1171"/>
      <c r="D356" s="1171"/>
      <c r="E356" s="1227"/>
      <c r="F356" s="1094"/>
    </row>
    <row r="357" spans="1:6">
      <c r="A357" s="1167"/>
      <c r="B357" s="1171"/>
      <c r="C357" s="1171"/>
      <c r="D357" s="1171"/>
      <c r="E357" s="1227"/>
      <c r="F357" s="1094"/>
    </row>
    <row r="358" spans="1:6">
      <c r="A358" s="1167"/>
      <c r="B358" s="1171"/>
      <c r="C358" s="1171"/>
      <c r="D358" s="1171"/>
      <c r="E358" s="1227"/>
      <c r="F358" s="1094"/>
    </row>
    <row r="359" spans="1:6">
      <c r="A359" s="1167"/>
      <c r="B359" s="1171"/>
      <c r="C359" s="1171"/>
      <c r="D359" s="1171"/>
      <c r="E359" s="1227"/>
      <c r="F359" s="1094"/>
    </row>
    <row r="360" spans="1:6">
      <c r="A360" s="1167"/>
      <c r="B360" s="1171"/>
      <c r="C360" s="1171"/>
      <c r="D360" s="1171"/>
      <c r="E360" s="1227"/>
      <c r="F360" s="1094"/>
    </row>
    <row r="361" spans="1:6">
      <c r="A361" s="1167"/>
      <c r="B361" s="1171"/>
      <c r="C361" s="1171"/>
      <c r="D361" s="1171"/>
      <c r="E361" s="1227"/>
      <c r="F361" s="1094"/>
    </row>
    <row r="362" spans="1:6">
      <c r="A362" s="1167"/>
      <c r="B362" s="1171"/>
      <c r="C362" s="1171"/>
      <c r="D362" s="1171"/>
      <c r="E362" s="1227"/>
      <c r="F362" s="1094"/>
    </row>
    <row r="363" spans="1:6">
      <c r="A363" s="1167"/>
      <c r="B363" s="1171"/>
      <c r="C363" s="1171"/>
      <c r="D363" s="1171"/>
      <c r="E363" s="1227"/>
      <c r="F363" s="1094"/>
    </row>
    <row r="364" spans="1:6">
      <c r="A364" s="1167"/>
      <c r="B364" s="1171"/>
      <c r="C364" s="1171"/>
      <c r="D364" s="1171"/>
      <c r="E364" s="1227"/>
      <c r="F364" s="1094"/>
    </row>
    <row r="365" spans="1:6">
      <c r="A365" s="1167"/>
      <c r="B365" s="1171"/>
      <c r="C365" s="1171"/>
      <c r="D365" s="1171"/>
      <c r="E365" s="1227"/>
      <c r="F365" s="1094"/>
    </row>
    <row r="366" spans="1:6">
      <c r="A366" s="1167"/>
      <c r="B366" s="1171"/>
      <c r="C366" s="1171"/>
      <c r="D366" s="1171"/>
      <c r="E366" s="1227"/>
      <c r="F366" s="1094"/>
    </row>
    <row r="367" spans="1:6">
      <c r="A367" s="1167"/>
      <c r="B367" s="1171"/>
      <c r="C367" s="1171"/>
      <c r="D367" s="1171"/>
      <c r="E367" s="1227"/>
      <c r="F367" s="1094"/>
    </row>
    <row r="368" spans="1:6">
      <c r="A368" s="1167"/>
      <c r="B368" s="1171"/>
      <c r="C368" s="1171"/>
      <c r="D368" s="1171"/>
      <c r="E368" s="1227"/>
      <c r="F368" s="1094"/>
    </row>
    <row r="369" spans="1:6">
      <c r="A369" s="1167"/>
      <c r="B369" s="1171"/>
      <c r="C369" s="1171"/>
      <c r="D369" s="1171"/>
      <c r="E369" s="1227"/>
      <c r="F369" s="1094"/>
    </row>
    <row r="370" spans="1:6">
      <c r="A370" s="1167"/>
      <c r="B370" s="1171"/>
      <c r="C370" s="1171"/>
      <c r="D370" s="1171"/>
      <c r="E370" s="1227"/>
      <c r="F370" s="1094"/>
    </row>
    <row r="371" spans="1:6">
      <c r="A371" s="1167"/>
      <c r="B371" s="1171"/>
      <c r="C371" s="1171"/>
      <c r="D371" s="1171"/>
      <c r="E371" s="1227"/>
      <c r="F371" s="1094"/>
    </row>
    <row r="372" spans="1:6">
      <c r="A372" s="1167"/>
      <c r="B372" s="1171"/>
      <c r="C372" s="1171"/>
      <c r="D372" s="1171"/>
      <c r="E372" s="1227"/>
      <c r="F372" s="1094"/>
    </row>
    <row r="373" spans="1:6">
      <c r="A373" s="1167"/>
      <c r="B373" s="1171"/>
      <c r="C373" s="1171"/>
      <c r="D373" s="1171"/>
      <c r="E373" s="1227"/>
      <c r="F373" s="1094"/>
    </row>
    <row r="374" spans="1:6">
      <c r="A374" s="1167"/>
      <c r="B374" s="1171"/>
      <c r="C374" s="1171"/>
      <c r="D374" s="1171"/>
      <c r="E374" s="1227"/>
      <c r="F374" s="1094"/>
    </row>
    <row r="375" spans="1:6">
      <c r="A375" s="1167"/>
      <c r="B375" s="1171"/>
      <c r="C375" s="1171"/>
      <c r="D375" s="1171"/>
      <c r="E375" s="1227"/>
      <c r="F375" s="1094"/>
    </row>
    <row r="376" spans="1:6">
      <c r="A376" s="1167"/>
      <c r="B376" s="1171"/>
      <c r="C376" s="1171"/>
      <c r="D376" s="1171"/>
      <c r="E376" s="1227"/>
      <c r="F376" s="1094"/>
    </row>
    <row r="377" spans="1:6">
      <c r="A377" s="1167"/>
      <c r="B377" s="1171"/>
      <c r="C377" s="1171"/>
      <c r="D377" s="1171"/>
      <c r="E377" s="1227"/>
      <c r="F377" s="1094"/>
    </row>
    <row r="378" spans="1:6">
      <c r="A378" s="1167"/>
      <c r="B378" s="1171"/>
      <c r="C378" s="1171"/>
      <c r="D378" s="1171"/>
      <c r="E378" s="1227"/>
      <c r="F378" s="1094"/>
    </row>
    <row r="379" spans="1:6">
      <c r="A379" s="1167"/>
      <c r="B379" s="1171"/>
      <c r="C379" s="1171"/>
      <c r="D379" s="1171"/>
      <c r="E379" s="1227"/>
      <c r="F379" s="1094"/>
    </row>
    <row r="380" spans="1:6">
      <c r="A380" s="1167"/>
      <c r="B380" s="1171"/>
      <c r="C380" s="1171"/>
      <c r="D380" s="1171"/>
      <c r="E380" s="1227"/>
      <c r="F380" s="1094"/>
    </row>
    <row r="381" spans="1:6">
      <c r="A381" s="1167"/>
      <c r="B381" s="1171"/>
      <c r="C381" s="1171"/>
      <c r="D381" s="1171"/>
      <c r="E381" s="1227"/>
      <c r="F381" s="1094"/>
    </row>
    <row r="382" spans="1:6">
      <c r="A382" s="1167"/>
      <c r="B382" s="1171"/>
      <c r="C382" s="1171"/>
      <c r="D382" s="1171"/>
      <c r="E382" s="1227"/>
      <c r="F382" s="1094"/>
    </row>
    <row r="383" spans="1:6">
      <c r="A383" s="1167"/>
      <c r="B383" s="1171"/>
      <c r="C383" s="1171"/>
      <c r="D383" s="1171"/>
      <c r="E383" s="1227"/>
      <c r="F383" s="1094"/>
    </row>
    <row r="384" spans="1:6">
      <c r="A384" s="1167"/>
      <c r="B384" s="1171"/>
      <c r="C384" s="1171"/>
      <c r="D384" s="1171"/>
      <c r="E384" s="1227"/>
      <c r="F384" s="1094"/>
    </row>
    <row r="385" spans="1:6">
      <c r="A385" s="1167"/>
      <c r="B385" s="1171"/>
      <c r="C385" s="1171"/>
      <c r="D385" s="1171"/>
      <c r="E385" s="1227"/>
      <c r="F385" s="1094"/>
    </row>
    <row r="386" spans="1:6">
      <c r="A386" s="1167"/>
      <c r="B386" s="1171"/>
      <c r="C386" s="1171"/>
      <c r="D386" s="1171"/>
      <c r="E386" s="1227"/>
      <c r="F386" s="1094"/>
    </row>
    <row r="387" spans="1:6">
      <c r="A387" s="1167"/>
      <c r="B387" s="1171"/>
      <c r="C387" s="1171"/>
      <c r="D387" s="1171"/>
      <c r="E387" s="1227"/>
      <c r="F387" s="1094"/>
    </row>
    <row r="388" spans="1:6">
      <c r="A388" s="1167"/>
      <c r="B388" s="1171"/>
      <c r="C388" s="1171"/>
      <c r="D388" s="1171"/>
      <c r="E388" s="1227"/>
      <c r="F388" s="1094"/>
    </row>
    <row r="389" spans="1:6">
      <c r="A389" s="1167"/>
      <c r="B389" s="1171"/>
      <c r="C389" s="1171"/>
      <c r="D389" s="1171"/>
      <c r="E389" s="1227"/>
      <c r="F389" s="1094"/>
    </row>
    <row r="390" spans="1:6">
      <c r="A390" s="1167"/>
      <c r="B390" s="1171"/>
      <c r="C390" s="1171"/>
      <c r="D390" s="1171"/>
      <c r="E390" s="1227"/>
      <c r="F390" s="1094"/>
    </row>
    <row r="391" spans="1:6">
      <c r="A391" s="1167"/>
      <c r="B391" s="1171"/>
      <c r="C391" s="1171"/>
      <c r="D391" s="1171"/>
      <c r="E391" s="1227"/>
      <c r="F391" s="1094"/>
    </row>
    <row r="392" spans="1:6">
      <c r="A392" s="1167"/>
      <c r="B392" s="1171"/>
      <c r="C392" s="1171"/>
      <c r="D392" s="1171"/>
      <c r="E392" s="1227"/>
      <c r="F392" s="1094"/>
    </row>
    <row r="393" spans="1:6">
      <c r="A393" s="1167"/>
      <c r="B393" s="1171"/>
      <c r="C393" s="1171"/>
      <c r="D393" s="1171"/>
      <c r="E393" s="1227"/>
      <c r="F393" s="1094"/>
    </row>
    <row r="394" spans="1:6">
      <c r="A394" s="1167"/>
      <c r="B394" s="1171"/>
      <c r="C394" s="1171"/>
      <c r="D394" s="1171"/>
      <c r="E394" s="1227"/>
      <c r="F394" s="1094"/>
    </row>
    <row r="395" spans="1:6">
      <c r="A395" s="1167"/>
      <c r="B395" s="1171"/>
      <c r="C395" s="1171"/>
      <c r="D395" s="1171"/>
      <c r="E395" s="1227"/>
      <c r="F395" s="1094"/>
    </row>
    <row r="396" spans="1:6">
      <c r="A396" s="1167"/>
      <c r="B396" s="1171"/>
      <c r="C396" s="1171"/>
      <c r="D396" s="1171"/>
      <c r="E396" s="1227"/>
      <c r="F396" s="1094"/>
    </row>
    <row r="397" spans="1:6">
      <c r="A397" s="1167"/>
      <c r="B397" s="1171"/>
      <c r="C397" s="1171"/>
      <c r="D397" s="1171"/>
      <c r="E397" s="1227"/>
      <c r="F397" s="1094"/>
    </row>
    <row r="398" spans="1:6">
      <c r="A398" s="1167"/>
      <c r="B398" s="1171"/>
      <c r="C398" s="1171"/>
      <c r="D398" s="1171"/>
      <c r="E398" s="1227"/>
      <c r="F398" s="1094"/>
    </row>
    <row r="399" spans="1:6">
      <c r="A399" s="1167"/>
      <c r="B399" s="1171"/>
      <c r="C399" s="1171"/>
      <c r="D399" s="1171"/>
      <c r="E399" s="1227"/>
      <c r="F399" s="1094"/>
    </row>
    <row r="400" spans="1:6">
      <c r="A400" s="1167"/>
      <c r="B400" s="1171"/>
      <c r="C400" s="1171"/>
      <c r="D400" s="1171"/>
      <c r="E400" s="1227"/>
      <c r="F400" s="1094"/>
    </row>
    <row r="401" spans="1:6">
      <c r="A401" s="1167"/>
      <c r="B401" s="1171"/>
      <c r="C401" s="1171"/>
      <c r="D401" s="1171"/>
      <c r="E401" s="1227"/>
      <c r="F401" s="1094"/>
    </row>
    <row r="402" spans="1:6">
      <c r="A402" s="1167"/>
      <c r="B402" s="1171"/>
      <c r="C402" s="1171"/>
      <c r="D402" s="1171"/>
      <c r="E402" s="1227"/>
      <c r="F402" s="1094"/>
    </row>
    <row r="403" spans="1:6">
      <c r="A403" s="1167"/>
      <c r="B403" s="1171"/>
      <c r="C403" s="1171"/>
      <c r="D403" s="1171"/>
      <c r="E403" s="1227"/>
      <c r="F403" s="1094"/>
    </row>
    <row r="404" spans="1:6">
      <c r="A404" s="1167"/>
      <c r="B404" s="1171"/>
      <c r="C404" s="1171"/>
      <c r="D404" s="1171"/>
      <c r="E404" s="1227"/>
      <c r="F404" s="1094"/>
    </row>
    <row r="405" spans="1:6">
      <c r="A405" s="1167"/>
      <c r="B405" s="1171"/>
      <c r="C405" s="1171"/>
      <c r="D405" s="1171"/>
      <c r="E405" s="1227"/>
      <c r="F405" s="1094"/>
    </row>
    <row r="406" spans="1:6">
      <c r="A406" s="1167"/>
      <c r="B406" s="1171"/>
      <c r="C406" s="1171"/>
      <c r="D406" s="1171"/>
      <c r="E406" s="1227"/>
      <c r="F406" s="1094"/>
    </row>
    <row r="407" spans="1:6">
      <c r="A407" s="1167"/>
      <c r="B407" s="1171"/>
      <c r="C407" s="1171"/>
      <c r="D407" s="1171"/>
      <c r="E407" s="1227"/>
      <c r="F407" s="1094"/>
    </row>
    <row r="408" spans="1:6">
      <c r="A408" s="1167"/>
      <c r="B408" s="1171"/>
      <c r="C408" s="1171"/>
      <c r="D408" s="1171"/>
      <c r="E408" s="1227"/>
      <c r="F408" s="1094"/>
    </row>
    <row r="409" spans="1:6">
      <c r="A409" s="1167"/>
      <c r="B409" s="1171"/>
      <c r="C409" s="1171"/>
      <c r="D409" s="1171"/>
      <c r="E409" s="1227"/>
      <c r="F409" s="1094"/>
    </row>
    <row r="410" spans="1:6">
      <c r="A410" s="1167"/>
      <c r="B410" s="1171"/>
      <c r="C410" s="1171"/>
      <c r="D410" s="1171"/>
      <c r="E410" s="1227"/>
      <c r="F410" s="1094"/>
    </row>
    <row r="411" spans="1:6">
      <c r="A411" s="1167"/>
      <c r="B411" s="1171"/>
      <c r="C411" s="1171"/>
      <c r="D411" s="1171"/>
      <c r="E411" s="1227"/>
      <c r="F411" s="1094"/>
    </row>
    <row r="412" spans="1:6">
      <c r="A412" s="1167"/>
      <c r="B412" s="1171"/>
      <c r="C412" s="1171"/>
      <c r="D412" s="1171"/>
      <c r="E412" s="1227"/>
      <c r="F412" s="1094"/>
    </row>
    <row r="413" spans="1:6">
      <c r="A413" s="1167"/>
      <c r="B413" s="1171"/>
      <c r="C413" s="1171"/>
      <c r="D413" s="1171"/>
      <c r="E413" s="1227"/>
      <c r="F413" s="1094"/>
    </row>
    <row r="414" spans="1:6">
      <c r="A414" s="1167"/>
      <c r="B414" s="1171"/>
      <c r="C414" s="1171"/>
      <c r="D414" s="1171"/>
      <c r="E414" s="1227"/>
      <c r="F414" s="1094"/>
    </row>
    <row r="415" spans="1:6">
      <c r="A415" s="1167"/>
      <c r="B415" s="1171"/>
      <c r="C415" s="1171"/>
      <c r="D415" s="1171"/>
      <c r="E415" s="1227"/>
      <c r="F415" s="1094"/>
    </row>
    <row r="416" spans="1:6">
      <c r="A416" s="1167"/>
      <c r="B416" s="1171"/>
      <c r="C416" s="1171"/>
      <c r="D416" s="1171"/>
      <c r="E416" s="1227"/>
      <c r="F416" s="1094"/>
    </row>
    <row r="417" spans="1:6">
      <c r="A417" s="1167"/>
      <c r="B417" s="1171"/>
      <c r="C417" s="1171"/>
      <c r="D417" s="1171"/>
      <c r="E417" s="1227"/>
      <c r="F417" s="1094"/>
    </row>
    <row r="418" spans="1:6">
      <c r="A418" s="1167"/>
      <c r="B418" s="1171"/>
      <c r="C418" s="1171"/>
      <c r="D418" s="1171"/>
      <c r="E418" s="1227"/>
      <c r="F418" s="1094"/>
    </row>
    <row r="419" spans="1:6">
      <c r="A419" s="1167"/>
      <c r="B419" s="1171"/>
      <c r="C419" s="1171"/>
      <c r="D419" s="1171"/>
      <c r="E419" s="1227"/>
      <c r="F419" s="1094"/>
    </row>
    <row r="420" spans="1:6">
      <c r="A420" s="1167"/>
      <c r="B420" s="1171"/>
      <c r="C420" s="1171"/>
      <c r="D420" s="1171"/>
      <c r="E420" s="1227"/>
      <c r="F420" s="1094"/>
    </row>
    <row r="421" spans="1:6">
      <c r="A421" s="1167"/>
      <c r="B421" s="1171"/>
      <c r="C421" s="1171"/>
      <c r="D421" s="1171"/>
      <c r="E421" s="1227"/>
      <c r="F421" s="1094"/>
    </row>
    <row r="422" spans="1:6">
      <c r="A422" s="1167"/>
      <c r="B422" s="1171"/>
      <c r="C422" s="1171"/>
      <c r="D422" s="1171"/>
      <c r="E422" s="1227"/>
      <c r="F422" s="1094"/>
    </row>
    <row r="423" spans="1:6">
      <c r="A423" s="1167"/>
      <c r="B423" s="1171"/>
      <c r="C423" s="1171"/>
      <c r="D423" s="1171"/>
      <c r="E423" s="1227"/>
      <c r="F423" s="1094"/>
    </row>
    <row r="424" spans="1:6">
      <c r="A424" s="1167"/>
      <c r="B424" s="1171"/>
      <c r="C424" s="1171"/>
      <c r="D424" s="1171"/>
      <c r="E424" s="1227"/>
      <c r="F424" s="1094"/>
    </row>
    <row r="425" spans="1:6">
      <c r="A425" s="1167"/>
      <c r="B425" s="1171"/>
      <c r="C425" s="1171"/>
      <c r="D425" s="1171"/>
      <c r="E425" s="1227"/>
      <c r="F425" s="1094"/>
    </row>
    <row r="426" spans="1:6">
      <c r="A426" s="1167"/>
      <c r="B426" s="1171"/>
      <c r="C426" s="1171"/>
      <c r="D426" s="1171"/>
      <c r="E426" s="1227"/>
      <c r="F426" s="1094"/>
    </row>
    <row r="427" spans="1:6">
      <c r="A427" s="1167"/>
      <c r="B427" s="1171"/>
      <c r="C427" s="1171"/>
      <c r="D427" s="1171"/>
      <c r="E427" s="1227"/>
      <c r="F427" s="1094"/>
    </row>
    <row r="428" spans="1:6">
      <c r="A428" s="1167"/>
      <c r="B428" s="1171"/>
      <c r="C428" s="1171"/>
      <c r="D428" s="1171"/>
      <c r="E428" s="1227"/>
      <c r="F428" s="1094"/>
    </row>
    <row r="429" spans="1:6">
      <c r="A429" s="1167"/>
      <c r="B429" s="1171"/>
      <c r="C429" s="1171"/>
      <c r="D429" s="1171"/>
      <c r="E429" s="1227"/>
      <c r="F429" s="1094"/>
    </row>
    <row r="430" spans="1:6">
      <c r="A430" s="1167"/>
      <c r="B430" s="1171"/>
      <c r="C430" s="1171"/>
      <c r="D430" s="1171"/>
      <c r="E430" s="1227"/>
      <c r="F430" s="1094"/>
    </row>
    <row r="431" spans="1:6">
      <c r="A431" s="1167"/>
      <c r="B431" s="1171"/>
      <c r="C431" s="1171"/>
      <c r="D431" s="1171"/>
      <c r="E431" s="1227"/>
      <c r="F431" s="1094"/>
    </row>
    <row r="432" spans="1:6">
      <c r="A432" s="1167"/>
      <c r="B432" s="1171"/>
      <c r="C432" s="1171"/>
      <c r="D432" s="1171"/>
      <c r="E432" s="1227"/>
      <c r="F432" s="1094"/>
    </row>
    <row r="433" spans="1:6">
      <c r="A433" s="1167"/>
      <c r="B433" s="1171"/>
      <c r="C433" s="1171"/>
      <c r="D433" s="1171"/>
      <c r="E433" s="1227"/>
      <c r="F433" s="1094"/>
    </row>
    <row r="434" spans="1:6">
      <c r="A434" s="1167"/>
      <c r="B434" s="1171"/>
      <c r="C434" s="1171"/>
      <c r="D434" s="1171"/>
      <c r="E434" s="1227"/>
      <c r="F434" s="1094"/>
    </row>
    <row r="435" spans="1:6">
      <c r="A435" s="1167"/>
      <c r="B435" s="1171"/>
      <c r="C435" s="1171"/>
      <c r="D435" s="1171"/>
      <c r="E435" s="1227"/>
      <c r="F435" s="1094"/>
    </row>
    <row r="436" spans="1:6">
      <c r="A436" s="1167"/>
      <c r="B436" s="1171"/>
      <c r="C436" s="1171"/>
      <c r="D436" s="1171"/>
      <c r="E436" s="1227"/>
      <c r="F436" s="1094"/>
    </row>
    <row r="437" spans="1:6">
      <c r="A437" s="1167"/>
      <c r="B437" s="1171"/>
      <c r="C437" s="1171"/>
      <c r="D437" s="1171"/>
      <c r="E437" s="1227"/>
      <c r="F437" s="1094"/>
    </row>
    <row r="438" spans="1:6">
      <c r="A438" s="1167"/>
      <c r="B438" s="1171"/>
      <c r="C438" s="1171"/>
      <c r="D438" s="1171"/>
      <c r="E438" s="1227"/>
      <c r="F438" s="1094"/>
    </row>
    <row r="439" spans="1:6">
      <c r="A439" s="1167"/>
      <c r="B439" s="1171"/>
      <c r="C439" s="1171"/>
      <c r="D439" s="1171"/>
      <c r="E439" s="1227"/>
      <c r="F439" s="1094"/>
    </row>
    <row r="440" spans="1:6">
      <c r="A440" s="1167"/>
      <c r="B440" s="1171"/>
      <c r="C440" s="1171"/>
      <c r="D440" s="1171"/>
      <c r="E440" s="1227"/>
      <c r="F440" s="1094"/>
    </row>
    <row r="441" spans="1:6">
      <c r="A441" s="1167"/>
      <c r="B441" s="1171"/>
      <c r="C441" s="1171"/>
      <c r="D441" s="1171"/>
      <c r="E441" s="1227"/>
      <c r="F441" s="1094"/>
    </row>
    <row r="442" spans="1:6">
      <c r="A442" s="1167"/>
      <c r="B442" s="1171"/>
      <c r="C442" s="1171"/>
      <c r="D442" s="1171"/>
      <c r="E442" s="1227"/>
      <c r="F442" s="1094"/>
    </row>
    <row r="443" spans="1:6">
      <c r="A443" s="1167"/>
      <c r="B443" s="1171"/>
      <c r="C443" s="1171"/>
      <c r="D443" s="1171"/>
      <c r="E443" s="1227"/>
      <c r="F443" s="1094"/>
    </row>
    <row r="444" spans="1:6">
      <c r="A444" s="1167"/>
      <c r="B444" s="1171"/>
      <c r="C444" s="1171"/>
      <c r="D444" s="1171"/>
      <c r="E444" s="1227"/>
      <c r="F444" s="1094"/>
    </row>
    <row r="445" spans="1:6">
      <c r="A445" s="1167"/>
      <c r="B445" s="1171"/>
      <c r="C445" s="1171"/>
      <c r="D445" s="1171"/>
      <c r="E445" s="1227"/>
      <c r="F445" s="1094"/>
    </row>
    <row r="446" spans="1:6">
      <c r="A446" s="1167"/>
      <c r="B446" s="1171"/>
      <c r="C446" s="1171"/>
      <c r="D446" s="1171"/>
      <c r="E446" s="1227"/>
      <c r="F446" s="1094"/>
    </row>
    <row r="447" spans="1:6">
      <c r="A447" s="1167"/>
      <c r="B447" s="1171"/>
      <c r="C447" s="1171"/>
      <c r="D447" s="1171"/>
      <c r="E447" s="1227"/>
      <c r="F447" s="1094"/>
    </row>
    <row r="448" spans="1:6">
      <c r="A448" s="1167"/>
      <c r="B448" s="1171"/>
      <c r="C448" s="1171"/>
      <c r="D448" s="1171"/>
      <c r="E448" s="1227"/>
      <c r="F448" s="1094"/>
    </row>
    <row r="449" spans="1:6">
      <c r="A449" s="1167"/>
      <c r="B449" s="1171"/>
      <c r="C449" s="1171"/>
      <c r="D449" s="1171"/>
      <c r="E449" s="1227"/>
      <c r="F449" s="1094"/>
    </row>
    <row r="450" spans="1:6">
      <c r="A450" s="1167"/>
      <c r="B450" s="1171"/>
      <c r="C450" s="1171"/>
      <c r="D450" s="1171"/>
      <c r="E450" s="1227"/>
      <c r="F450" s="1094"/>
    </row>
    <row r="451" spans="1:6">
      <c r="A451" s="1167"/>
      <c r="B451" s="1171"/>
      <c r="C451" s="1171"/>
      <c r="D451" s="1171"/>
      <c r="E451" s="1227"/>
      <c r="F451" s="1094"/>
    </row>
    <row r="452" spans="1:6">
      <c r="A452" s="1167"/>
      <c r="B452" s="1171"/>
      <c r="C452" s="1171"/>
      <c r="D452" s="1171"/>
      <c r="E452" s="1227"/>
      <c r="F452" s="1094"/>
    </row>
    <row r="453" spans="1:6">
      <c r="A453" s="1167"/>
      <c r="B453" s="1171"/>
      <c r="C453" s="1171"/>
      <c r="D453" s="1171"/>
      <c r="E453" s="1227"/>
      <c r="F453" s="1094"/>
    </row>
    <row r="454" spans="1:6">
      <c r="A454" s="1167"/>
      <c r="B454" s="1171"/>
      <c r="C454" s="1171"/>
      <c r="D454" s="1171"/>
      <c r="E454" s="1227"/>
      <c r="F454" s="1094"/>
    </row>
    <row r="455" spans="1:6">
      <c r="A455" s="1167"/>
      <c r="B455" s="1171"/>
      <c r="C455" s="1171"/>
      <c r="D455" s="1171"/>
      <c r="E455" s="1227"/>
      <c r="F455" s="1094"/>
    </row>
    <row r="456" spans="1:6">
      <c r="A456" s="1167"/>
      <c r="B456" s="1171"/>
      <c r="C456" s="1171"/>
      <c r="D456" s="1171"/>
      <c r="E456" s="1227"/>
      <c r="F456" s="1094"/>
    </row>
    <row r="457" spans="1:6">
      <c r="A457" s="1167"/>
      <c r="B457" s="1171"/>
      <c r="C457" s="1171"/>
      <c r="D457" s="1171"/>
      <c r="E457" s="1227"/>
      <c r="F457" s="1094"/>
    </row>
    <row r="458" spans="1:6">
      <c r="A458" s="1167"/>
      <c r="B458" s="1171"/>
      <c r="C458" s="1171"/>
      <c r="D458" s="1171"/>
      <c r="E458" s="1227"/>
      <c r="F458" s="1094"/>
    </row>
    <row r="459" spans="1:6">
      <c r="A459" s="1167"/>
      <c r="B459" s="1171"/>
      <c r="C459" s="1171"/>
      <c r="D459" s="1171"/>
      <c r="E459" s="1227"/>
      <c r="F459" s="1094"/>
    </row>
    <row r="460" spans="1:6">
      <c r="A460" s="1167"/>
      <c r="B460" s="1171"/>
      <c r="C460" s="1171"/>
      <c r="D460" s="1171"/>
      <c r="E460" s="1227"/>
      <c r="F460" s="1094"/>
    </row>
    <row r="461" spans="1:6">
      <c r="A461" s="1167"/>
      <c r="B461" s="1171"/>
      <c r="C461" s="1171"/>
      <c r="D461" s="1171"/>
      <c r="E461" s="1227"/>
      <c r="F461" s="1094"/>
    </row>
    <row r="462" spans="1:6">
      <c r="A462" s="1167"/>
      <c r="B462" s="1171"/>
      <c r="C462" s="1171"/>
      <c r="D462" s="1171"/>
      <c r="E462" s="1227"/>
      <c r="F462" s="1094"/>
    </row>
    <row r="463" spans="1:6">
      <c r="A463" s="1167"/>
      <c r="B463" s="1171"/>
      <c r="C463" s="1171"/>
      <c r="D463" s="1171"/>
      <c r="E463" s="1227"/>
      <c r="F463" s="1094"/>
    </row>
    <row r="464" spans="1:6">
      <c r="A464" s="1167"/>
      <c r="B464" s="1171"/>
      <c r="C464" s="1171"/>
      <c r="D464" s="1171"/>
      <c r="E464" s="1227"/>
      <c r="F464" s="1094"/>
    </row>
    <row r="465" spans="1:6">
      <c r="A465" s="1167"/>
      <c r="B465" s="1171"/>
      <c r="C465" s="1171"/>
      <c r="D465" s="1171"/>
      <c r="E465" s="1227"/>
      <c r="F465" s="1094"/>
    </row>
    <row r="466" spans="1:6">
      <c r="A466" s="1167"/>
      <c r="B466" s="1171"/>
      <c r="C466" s="1171"/>
      <c r="D466" s="1171"/>
      <c r="E466" s="1227"/>
      <c r="F466" s="1094"/>
    </row>
    <row r="467" spans="1:6">
      <c r="A467" s="1167"/>
      <c r="B467" s="1171"/>
      <c r="C467" s="1171"/>
      <c r="D467" s="1171"/>
      <c r="E467" s="1227"/>
      <c r="F467" s="1094"/>
    </row>
    <row r="468" spans="1:6">
      <c r="A468" s="1167"/>
      <c r="B468" s="1171"/>
      <c r="C468" s="1171"/>
      <c r="D468" s="1171"/>
      <c r="E468" s="1227"/>
      <c r="F468" s="1094"/>
    </row>
    <row r="469" spans="1:6">
      <c r="A469" s="1167"/>
      <c r="B469" s="1171"/>
      <c r="C469" s="1171"/>
      <c r="D469" s="1171"/>
      <c r="E469" s="1227"/>
      <c r="F469" s="1094"/>
    </row>
    <row r="470" spans="1:6">
      <c r="A470" s="1167"/>
      <c r="B470" s="1171"/>
      <c r="C470" s="1171"/>
      <c r="D470" s="1171"/>
      <c r="E470" s="1227"/>
      <c r="F470" s="1094"/>
    </row>
    <row r="471" spans="1:6">
      <c r="A471" s="1167"/>
      <c r="B471" s="1171"/>
      <c r="C471" s="1171"/>
      <c r="D471" s="1171"/>
      <c r="E471" s="1227"/>
      <c r="F471" s="1094"/>
    </row>
    <row r="472" spans="1:6">
      <c r="A472" s="1167"/>
      <c r="B472" s="1171"/>
      <c r="C472" s="1171"/>
      <c r="D472" s="1171"/>
      <c r="E472" s="1227"/>
      <c r="F472" s="1094"/>
    </row>
    <row r="473" spans="1:6">
      <c r="A473" s="1167"/>
      <c r="B473" s="1171"/>
      <c r="C473" s="1171"/>
      <c r="D473" s="1171"/>
      <c r="E473" s="1227"/>
      <c r="F473" s="1094"/>
    </row>
    <row r="474" spans="1:6">
      <c r="A474" s="1167"/>
      <c r="B474" s="1171"/>
      <c r="C474" s="1171"/>
      <c r="D474" s="1171"/>
      <c r="E474" s="1227"/>
      <c r="F474" s="1094"/>
    </row>
    <row r="475" spans="1:6">
      <c r="A475" s="1167"/>
      <c r="B475" s="1171"/>
      <c r="C475" s="1171"/>
      <c r="D475" s="1171"/>
      <c r="E475" s="1227"/>
      <c r="F475" s="1094"/>
    </row>
    <row r="476" spans="1:6">
      <c r="A476" s="1167"/>
      <c r="B476" s="1171"/>
      <c r="C476" s="1171"/>
      <c r="D476" s="1171"/>
      <c r="E476" s="1227"/>
      <c r="F476" s="1094"/>
    </row>
    <row r="477" spans="1:6">
      <c r="A477" s="1167"/>
      <c r="B477" s="1171"/>
      <c r="C477" s="1171"/>
      <c r="D477" s="1171"/>
      <c r="E477" s="1227"/>
      <c r="F477" s="1094"/>
    </row>
    <row r="478" spans="1:6">
      <c r="A478" s="1167"/>
      <c r="B478" s="1171"/>
      <c r="C478" s="1171"/>
      <c r="D478" s="1171"/>
      <c r="E478" s="1227"/>
      <c r="F478" s="1094"/>
    </row>
    <row r="479" spans="1:6">
      <c r="A479" s="1167"/>
      <c r="B479" s="1171"/>
      <c r="C479" s="1171"/>
      <c r="D479" s="1171"/>
      <c r="E479" s="1227"/>
      <c r="F479" s="1094"/>
    </row>
    <row r="480" spans="1:6">
      <c r="A480" s="1167"/>
      <c r="B480" s="1171"/>
      <c r="C480" s="1171"/>
      <c r="D480" s="1171"/>
      <c r="E480" s="1227"/>
      <c r="F480" s="1094"/>
    </row>
    <row r="481" spans="1:6">
      <c r="A481" s="1167"/>
      <c r="B481" s="1171"/>
      <c r="C481" s="1171"/>
      <c r="D481" s="1171"/>
      <c r="E481" s="1227"/>
      <c r="F481" s="1094"/>
    </row>
    <row r="482" spans="1:6">
      <c r="A482" s="1167"/>
      <c r="B482" s="1171"/>
      <c r="C482" s="1171"/>
      <c r="D482" s="1171"/>
      <c r="E482" s="1227"/>
      <c r="F482" s="1094"/>
    </row>
    <row r="483" spans="1:6">
      <c r="A483" s="1167"/>
      <c r="B483" s="1171"/>
      <c r="C483" s="1171"/>
      <c r="D483" s="1171"/>
      <c r="E483" s="1227"/>
      <c r="F483" s="1094"/>
    </row>
    <row r="484" spans="1:6">
      <c r="A484" s="1167"/>
      <c r="B484" s="1171"/>
      <c r="C484" s="1171"/>
      <c r="D484" s="1171"/>
      <c r="E484" s="1227"/>
      <c r="F484" s="1094"/>
    </row>
    <row r="485" spans="1:6">
      <c r="A485" s="1167"/>
      <c r="B485" s="1171"/>
      <c r="C485" s="1171"/>
      <c r="D485" s="1171"/>
      <c r="E485" s="1227"/>
      <c r="F485" s="1094"/>
    </row>
    <row r="486" spans="1:6">
      <c r="A486" s="1167"/>
      <c r="B486" s="1171"/>
      <c r="C486" s="1171"/>
      <c r="D486" s="1171"/>
      <c r="E486" s="1227"/>
      <c r="F486" s="1094"/>
    </row>
    <row r="487" spans="1:6">
      <c r="A487" s="1167"/>
      <c r="B487" s="1171"/>
      <c r="C487" s="1171"/>
      <c r="D487" s="1171"/>
      <c r="E487" s="1227"/>
      <c r="F487" s="1094"/>
    </row>
    <row r="488" spans="1:6">
      <c r="A488" s="1167"/>
      <c r="B488" s="1171"/>
      <c r="C488" s="1171"/>
      <c r="D488" s="1171"/>
      <c r="E488" s="1227"/>
      <c r="F488" s="1094"/>
    </row>
    <row r="489" spans="1:6">
      <c r="A489" s="1167"/>
      <c r="B489" s="1171"/>
      <c r="C489" s="1171"/>
      <c r="D489" s="1171"/>
      <c r="E489" s="1227"/>
      <c r="F489" s="1094"/>
    </row>
    <row r="490" spans="1:6">
      <c r="A490" s="1167"/>
      <c r="B490" s="1171"/>
      <c r="C490" s="1171"/>
      <c r="D490" s="1171"/>
      <c r="E490" s="1227"/>
      <c r="F490" s="1094"/>
    </row>
    <row r="491" spans="1:6">
      <c r="A491" s="1167"/>
      <c r="B491" s="1171"/>
      <c r="C491" s="1171"/>
      <c r="D491" s="1171"/>
      <c r="E491" s="1227"/>
      <c r="F491" s="1094"/>
    </row>
    <row r="492" spans="1:6">
      <c r="A492" s="1167"/>
      <c r="B492" s="1171"/>
      <c r="C492" s="1171"/>
      <c r="D492" s="1171"/>
      <c r="E492" s="1227"/>
      <c r="F492" s="1094"/>
    </row>
    <row r="493" spans="1:6">
      <c r="A493" s="1167"/>
      <c r="B493" s="1171"/>
      <c r="C493" s="1171"/>
      <c r="D493" s="1171"/>
      <c r="E493" s="1227"/>
      <c r="F493" s="1094"/>
    </row>
    <row r="494" spans="1:6">
      <c r="A494" s="1167"/>
      <c r="B494" s="1171"/>
      <c r="C494" s="1171"/>
      <c r="D494" s="1171"/>
      <c r="E494" s="1227"/>
      <c r="F494" s="1094"/>
    </row>
    <row r="495" spans="1:6">
      <c r="A495" s="1167"/>
      <c r="B495" s="1171"/>
      <c r="C495" s="1171"/>
      <c r="D495" s="1171"/>
      <c r="E495" s="1227"/>
      <c r="F495" s="1094"/>
    </row>
    <row r="496" spans="1:6">
      <c r="A496" s="1167"/>
      <c r="B496" s="1171"/>
      <c r="C496" s="1171"/>
      <c r="D496" s="1171"/>
      <c r="E496" s="1227"/>
      <c r="F496" s="1094"/>
    </row>
    <row r="497" spans="1:6">
      <c r="A497" s="1167"/>
      <c r="B497" s="1171"/>
      <c r="C497" s="1171"/>
      <c r="D497" s="1171"/>
      <c r="E497" s="1227"/>
      <c r="F497" s="1094"/>
    </row>
    <row r="498" spans="1:6">
      <c r="A498" s="1167"/>
      <c r="B498" s="1171"/>
      <c r="C498" s="1171"/>
      <c r="D498" s="1171"/>
      <c r="E498" s="1227"/>
      <c r="F498" s="1094"/>
    </row>
    <row r="499" spans="1:6">
      <c r="A499" s="1167"/>
      <c r="B499" s="1171"/>
      <c r="C499" s="1171"/>
      <c r="D499" s="1171"/>
      <c r="E499" s="1227"/>
      <c r="F499" s="1094"/>
    </row>
    <row r="500" spans="1:6">
      <c r="A500" s="1167"/>
      <c r="B500" s="1171"/>
      <c r="C500" s="1171"/>
      <c r="D500" s="1171"/>
      <c r="E500" s="1227"/>
      <c r="F500" s="1094"/>
    </row>
    <row r="501" spans="1:6">
      <c r="A501" s="1167"/>
      <c r="B501" s="1171"/>
      <c r="C501" s="1171"/>
      <c r="D501" s="1171"/>
      <c r="E501" s="1227"/>
      <c r="F501" s="1094"/>
    </row>
    <row r="502" spans="1:6">
      <c r="A502" s="1167"/>
      <c r="B502" s="1171"/>
      <c r="C502" s="1171"/>
      <c r="D502" s="1171"/>
      <c r="E502" s="1227"/>
      <c r="F502" s="1094"/>
    </row>
    <row r="503" spans="1:6">
      <c r="A503" s="1167"/>
      <c r="B503" s="1171"/>
      <c r="C503" s="1171"/>
      <c r="D503" s="1171"/>
      <c r="E503" s="1227"/>
      <c r="F503" s="1094"/>
    </row>
    <row r="504" spans="1:6">
      <c r="A504" s="1167"/>
      <c r="B504" s="1171"/>
      <c r="C504" s="1171"/>
      <c r="D504" s="1171"/>
      <c r="E504" s="1227"/>
      <c r="F504" s="1094"/>
    </row>
    <row r="505" spans="1:6">
      <c r="A505" s="1167"/>
      <c r="B505" s="1171"/>
      <c r="C505" s="1171"/>
      <c r="D505" s="1171"/>
      <c r="E505" s="1227"/>
      <c r="F505" s="1094"/>
    </row>
    <row r="506" spans="1:6">
      <c r="A506" s="1167"/>
      <c r="B506" s="1171"/>
      <c r="C506" s="1171"/>
      <c r="D506" s="1171"/>
      <c r="E506" s="1227"/>
      <c r="F506" s="1094"/>
    </row>
    <row r="507" spans="1:6">
      <c r="A507" s="1167"/>
      <c r="B507" s="1171"/>
      <c r="C507" s="1171"/>
      <c r="D507" s="1171"/>
      <c r="E507" s="1227"/>
      <c r="F507" s="1094"/>
    </row>
    <row r="508" spans="1:6">
      <c r="A508" s="1167"/>
      <c r="B508" s="1171"/>
      <c r="C508" s="1171"/>
      <c r="D508" s="1171"/>
      <c r="E508" s="1227"/>
      <c r="F508" s="1094"/>
    </row>
    <row r="509" spans="1:6">
      <c r="A509" s="1167"/>
      <c r="B509" s="1171"/>
      <c r="C509" s="1171"/>
      <c r="D509" s="1171"/>
      <c r="E509" s="1227"/>
      <c r="F509" s="1094"/>
    </row>
    <row r="510" spans="1:6">
      <c r="A510" s="1167"/>
      <c r="B510" s="1171"/>
      <c r="C510" s="1171"/>
      <c r="D510" s="1171"/>
      <c r="E510" s="1227"/>
      <c r="F510" s="1094"/>
    </row>
    <row r="511" spans="1:6">
      <c r="A511" s="1167"/>
      <c r="B511" s="1171"/>
      <c r="C511" s="1171"/>
      <c r="D511" s="1171"/>
      <c r="E511" s="1227"/>
      <c r="F511" s="1094"/>
    </row>
    <row r="512" spans="1:6">
      <c r="A512" s="1167"/>
      <c r="B512" s="1171"/>
      <c r="C512" s="1171"/>
      <c r="D512" s="1171"/>
      <c r="E512" s="1227"/>
      <c r="F512" s="1094"/>
    </row>
    <row r="513" spans="1:6">
      <c r="A513" s="1167"/>
      <c r="B513" s="1171"/>
      <c r="C513" s="1171"/>
      <c r="D513" s="1171"/>
      <c r="E513" s="1227"/>
      <c r="F513" s="1094"/>
    </row>
    <row r="514" spans="1:6">
      <c r="A514" s="1167"/>
      <c r="B514" s="1171"/>
      <c r="C514" s="1171"/>
      <c r="D514" s="1171"/>
      <c r="E514" s="1227"/>
      <c r="F514" s="1094"/>
    </row>
    <row r="515" spans="1:6">
      <c r="A515" s="1167"/>
      <c r="B515" s="1171"/>
      <c r="C515" s="1171"/>
      <c r="D515" s="1171"/>
      <c r="E515" s="1227"/>
      <c r="F515" s="1094"/>
    </row>
    <row r="516" spans="1:6">
      <c r="A516" s="1167"/>
      <c r="B516" s="1171"/>
      <c r="C516" s="1171"/>
      <c r="D516" s="1171"/>
      <c r="E516" s="1227"/>
      <c r="F516" s="1094"/>
    </row>
    <row r="517" spans="1:6">
      <c r="A517" s="1167"/>
      <c r="B517" s="1171"/>
      <c r="C517" s="1171"/>
      <c r="D517" s="1171"/>
      <c r="E517" s="1227"/>
      <c r="F517" s="1094"/>
    </row>
    <row r="518" spans="1:6">
      <c r="A518" s="1167"/>
      <c r="B518" s="1171"/>
      <c r="C518" s="1171"/>
      <c r="D518" s="1171"/>
      <c r="E518" s="1227"/>
      <c r="F518" s="1094"/>
    </row>
    <row r="519" spans="1:6">
      <c r="A519" s="1167"/>
      <c r="B519" s="1171"/>
      <c r="C519" s="1171"/>
      <c r="D519" s="1171"/>
      <c r="E519" s="1227"/>
      <c r="F519" s="1094"/>
    </row>
    <row r="520" spans="1:6">
      <c r="A520" s="1167"/>
      <c r="B520" s="1171"/>
      <c r="C520" s="1171"/>
      <c r="D520" s="1171"/>
      <c r="E520" s="1227"/>
      <c r="F520" s="1094"/>
    </row>
    <row r="521" spans="1:6">
      <c r="A521" s="1167"/>
      <c r="B521" s="1171"/>
      <c r="C521" s="1171"/>
      <c r="D521" s="1171"/>
      <c r="E521" s="1227"/>
      <c r="F521" s="1094"/>
    </row>
    <row r="522" spans="1:6">
      <c r="A522" s="1167"/>
      <c r="B522" s="1171"/>
      <c r="C522" s="1171"/>
      <c r="D522" s="1171"/>
      <c r="E522" s="1227"/>
      <c r="F522" s="1094"/>
    </row>
    <row r="523" spans="1:6">
      <c r="A523" s="1167"/>
      <c r="B523" s="1171"/>
      <c r="C523" s="1171"/>
      <c r="D523" s="1171"/>
      <c r="E523" s="1227"/>
      <c r="F523" s="1094"/>
    </row>
    <row r="524" spans="1:6">
      <c r="A524" s="1167"/>
      <c r="B524" s="1171"/>
      <c r="C524" s="1171"/>
      <c r="D524" s="1171"/>
      <c r="E524" s="1227"/>
      <c r="F524" s="1094"/>
    </row>
    <row r="525" spans="1:6">
      <c r="A525" s="1167"/>
      <c r="B525" s="1171"/>
      <c r="C525" s="1171"/>
      <c r="D525" s="1171"/>
      <c r="E525" s="1227"/>
      <c r="F525" s="1094"/>
    </row>
    <row r="526" spans="1:6">
      <c r="A526" s="1167"/>
      <c r="B526" s="1171"/>
      <c r="C526" s="1171"/>
      <c r="D526" s="1171"/>
      <c r="E526" s="1227"/>
      <c r="F526" s="1094"/>
    </row>
    <row r="527" spans="1:6">
      <c r="A527" s="1167"/>
      <c r="B527" s="1171"/>
      <c r="C527" s="1171"/>
      <c r="D527" s="1171"/>
      <c r="E527" s="1227"/>
      <c r="F527" s="1094"/>
    </row>
    <row r="528" spans="1:6">
      <c r="A528" s="1167"/>
      <c r="B528" s="1171"/>
      <c r="C528" s="1171"/>
      <c r="D528" s="1171"/>
      <c r="E528" s="1227"/>
      <c r="F528" s="1094"/>
    </row>
    <row r="529" spans="1:6">
      <c r="A529" s="1167"/>
      <c r="B529" s="1171"/>
      <c r="C529" s="1171"/>
      <c r="D529" s="1171"/>
      <c r="E529" s="1227"/>
      <c r="F529" s="1094"/>
    </row>
    <row r="530" spans="1:6">
      <c r="A530" s="1167"/>
      <c r="B530" s="1171"/>
      <c r="C530" s="1171"/>
      <c r="D530" s="1171"/>
      <c r="E530" s="1227"/>
      <c r="F530" s="1094"/>
    </row>
    <row r="531" spans="1:6">
      <c r="A531" s="1167"/>
      <c r="B531" s="1171"/>
      <c r="C531" s="1171"/>
      <c r="D531" s="1171"/>
      <c r="E531" s="1227"/>
      <c r="F531" s="1094"/>
    </row>
    <row r="532" spans="1:6">
      <c r="A532" s="1167"/>
      <c r="B532" s="1171"/>
      <c r="C532" s="1171"/>
      <c r="D532" s="1171"/>
      <c r="E532" s="1227"/>
      <c r="F532" s="1094"/>
    </row>
    <row r="533" spans="1:6">
      <c r="A533" s="1167"/>
      <c r="B533" s="1171"/>
      <c r="C533" s="1171"/>
      <c r="D533" s="1171"/>
      <c r="E533" s="1227"/>
      <c r="F533" s="1094"/>
    </row>
    <row r="534" spans="1:6">
      <c r="A534" s="1167"/>
      <c r="B534" s="1171"/>
      <c r="C534" s="1171"/>
      <c r="D534" s="1171"/>
      <c r="E534" s="1227"/>
      <c r="F534" s="1094"/>
    </row>
    <row r="535" spans="1:6">
      <c r="A535" s="1167"/>
      <c r="B535" s="1171"/>
      <c r="C535" s="1171"/>
      <c r="D535" s="1171"/>
      <c r="E535" s="1227"/>
      <c r="F535" s="1094"/>
    </row>
    <row r="536" spans="1:6">
      <c r="A536" s="1167"/>
      <c r="B536" s="1171"/>
      <c r="C536" s="1171"/>
      <c r="D536" s="1171"/>
      <c r="E536" s="1227"/>
      <c r="F536" s="1094"/>
    </row>
    <row r="537" spans="1:6">
      <c r="A537" s="1167"/>
      <c r="B537" s="1171"/>
      <c r="C537" s="1171"/>
      <c r="D537" s="1171"/>
      <c r="E537" s="1227"/>
      <c r="F537" s="1094"/>
    </row>
    <row r="538" spans="1:6">
      <c r="A538" s="1167"/>
      <c r="B538" s="1171"/>
      <c r="C538" s="1171"/>
      <c r="D538" s="1171"/>
      <c r="E538" s="1227"/>
      <c r="F538" s="1094"/>
    </row>
    <row r="539" spans="1:6">
      <c r="A539" s="1167"/>
      <c r="B539" s="1171"/>
      <c r="C539" s="1171"/>
      <c r="D539" s="1171"/>
      <c r="E539" s="1227"/>
      <c r="F539" s="1094"/>
    </row>
    <row r="540" spans="1:6">
      <c r="A540" s="1167"/>
      <c r="B540" s="1171"/>
      <c r="C540" s="1171"/>
      <c r="D540" s="1171"/>
      <c r="E540" s="1227"/>
      <c r="F540" s="1094"/>
    </row>
    <row r="541" spans="1:6">
      <c r="A541" s="1167"/>
      <c r="B541" s="1171"/>
      <c r="C541" s="1171"/>
      <c r="D541" s="1171"/>
      <c r="E541" s="1227"/>
      <c r="F541" s="1094"/>
    </row>
    <row r="542" spans="1:6">
      <c r="A542" s="1167"/>
      <c r="B542" s="1171"/>
      <c r="C542" s="1171"/>
      <c r="D542" s="1171"/>
      <c r="E542" s="1227"/>
      <c r="F542" s="1094"/>
    </row>
    <row r="543" spans="1:6">
      <c r="A543" s="1167"/>
      <c r="B543" s="1171"/>
      <c r="C543" s="1171"/>
      <c r="D543" s="1171"/>
      <c r="E543" s="1227"/>
      <c r="F543" s="1094"/>
    </row>
    <row r="544" spans="1:6">
      <c r="A544" s="1167"/>
      <c r="B544" s="1171"/>
      <c r="C544" s="1171"/>
      <c r="D544" s="1171"/>
      <c r="E544" s="1227"/>
      <c r="F544" s="1094"/>
    </row>
    <row r="545" spans="1:6">
      <c r="A545" s="1167"/>
      <c r="B545" s="1171"/>
      <c r="C545" s="1171"/>
      <c r="D545" s="1171"/>
      <c r="E545" s="1227"/>
      <c r="F545" s="1094"/>
    </row>
    <row r="546" spans="1:6">
      <c r="A546" s="1167"/>
      <c r="B546" s="1171"/>
      <c r="C546" s="1171"/>
      <c r="D546" s="1171"/>
      <c r="E546" s="1227"/>
      <c r="F546" s="1094"/>
    </row>
    <row r="547" spans="1:6">
      <c r="A547" s="1167"/>
      <c r="B547" s="1171"/>
      <c r="C547" s="1171"/>
      <c r="D547" s="1171"/>
      <c r="E547" s="1227"/>
      <c r="F547" s="1094"/>
    </row>
    <row r="548" spans="1:6">
      <c r="A548" s="1167"/>
      <c r="B548" s="1171"/>
      <c r="C548" s="1171"/>
      <c r="D548" s="1171"/>
      <c r="E548" s="1227"/>
      <c r="F548" s="1094"/>
    </row>
    <row r="549" spans="1:6">
      <c r="A549" s="1167"/>
      <c r="B549" s="1171"/>
      <c r="C549" s="1171"/>
      <c r="D549" s="1171"/>
      <c r="E549" s="1227"/>
      <c r="F549" s="1094"/>
    </row>
    <row r="550" spans="1:6">
      <c r="A550" s="1167"/>
      <c r="B550" s="1171"/>
      <c r="C550" s="1171"/>
      <c r="D550" s="1171"/>
      <c r="E550" s="1227"/>
      <c r="F550" s="1094"/>
    </row>
    <row r="551" spans="1:6">
      <c r="A551" s="1167"/>
      <c r="B551" s="1171"/>
      <c r="C551" s="1171"/>
      <c r="D551" s="1171"/>
      <c r="E551" s="1227"/>
      <c r="F551" s="1094"/>
    </row>
    <row r="552" spans="1:6">
      <c r="A552" s="1167"/>
      <c r="B552" s="1171"/>
      <c r="C552" s="1171"/>
      <c r="D552" s="1171"/>
      <c r="E552" s="1227"/>
      <c r="F552" s="1094"/>
    </row>
    <row r="553" spans="1:6">
      <c r="A553" s="1167"/>
      <c r="B553" s="1171"/>
      <c r="C553" s="1171"/>
      <c r="D553" s="1171"/>
      <c r="E553" s="1227"/>
      <c r="F553" s="1094"/>
    </row>
    <row r="554" spans="1:6">
      <c r="A554" s="1167"/>
      <c r="B554" s="1171"/>
      <c r="C554" s="1171"/>
      <c r="D554" s="1171"/>
      <c r="E554" s="1227"/>
      <c r="F554" s="1094"/>
    </row>
    <row r="555" spans="1:6">
      <c r="A555" s="1167"/>
      <c r="B555" s="1171"/>
      <c r="C555" s="1171"/>
      <c r="D555" s="1171"/>
      <c r="E555" s="1227"/>
      <c r="F555" s="1094"/>
    </row>
    <row r="556" spans="1:6">
      <c r="A556" s="1167"/>
      <c r="B556" s="1171"/>
      <c r="C556" s="1171"/>
      <c r="D556" s="1171"/>
      <c r="E556" s="1227"/>
      <c r="F556" s="1094"/>
    </row>
    <row r="557" spans="1:6">
      <c r="A557" s="1167"/>
      <c r="B557" s="1171"/>
      <c r="C557" s="1171"/>
      <c r="D557" s="1171"/>
      <c r="E557" s="1227"/>
      <c r="F557" s="1094"/>
    </row>
    <row r="558" spans="1:6">
      <c r="A558" s="1167"/>
      <c r="B558" s="1171"/>
      <c r="C558" s="1171"/>
      <c r="D558" s="1171"/>
      <c r="E558" s="1227"/>
      <c r="F558" s="1094"/>
    </row>
    <row r="559" spans="1:6">
      <c r="A559" s="1167"/>
      <c r="B559" s="1171"/>
      <c r="C559" s="1171"/>
      <c r="D559" s="1171"/>
      <c r="E559" s="1227"/>
      <c r="F559" s="1094"/>
    </row>
    <row r="560" spans="1:6">
      <c r="A560" s="1167"/>
      <c r="B560" s="1171"/>
      <c r="C560" s="1171"/>
      <c r="D560" s="1171"/>
      <c r="E560" s="1227"/>
      <c r="F560" s="1094"/>
    </row>
    <row r="561" spans="1:6">
      <c r="A561" s="1167"/>
      <c r="B561" s="1171"/>
      <c r="C561" s="1171"/>
      <c r="D561" s="1171"/>
      <c r="E561" s="1227"/>
      <c r="F561" s="1094"/>
    </row>
    <row r="562" spans="1:6">
      <c r="A562" s="1167"/>
      <c r="B562" s="1171"/>
      <c r="C562" s="1171"/>
      <c r="D562" s="1171"/>
      <c r="E562" s="1227"/>
      <c r="F562" s="1094"/>
    </row>
    <row r="563" spans="1:6">
      <c r="A563" s="1167"/>
      <c r="B563" s="1171"/>
      <c r="C563" s="1171"/>
      <c r="D563" s="1171"/>
      <c r="E563" s="1227"/>
      <c r="F563" s="1094"/>
    </row>
    <row r="564" spans="1:6">
      <c r="A564" s="1167"/>
      <c r="B564" s="1171"/>
      <c r="C564" s="1171"/>
      <c r="D564" s="1171"/>
      <c r="E564" s="1227"/>
      <c r="F564" s="1094"/>
    </row>
    <row r="565" spans="1:6">
      <c r="A565" s="1167"/>
      <c r="B565" s="1171"/>
      <c r="C565" s="1171"/>
      <c r="D565" s="1171"/>
      <c r="E565" s="1227"/>
      <c r="F565" s="1094"/>
    </row>
    <row r="566" spans="1:6">
      <c r="A566" s="1167"/>
      <c r="B566" s="1171"/>
      <c r="C566" s="1171"/>
      <c r="D566" s="1171"/>
      <c r="E566" s="1227"/>
      <c r="F566" s="1094"/>
    </row>
    <row r="567" spans="1:6">
      <c r="A567" s="1167"/>
      <c r="B567" s="1171"/>
      <c r="C567" s="1171"/>
      <c r="D567" s="1171"/>
      <c r="E567" s="1227"/>
      <c r="F567" s="1094"/>
    </row>
    <row r="568" spans="1:6">
      <c r="A568" s="1167"/>
      <c r="B568" s="1171"/>
      <c r="C568" s="1171"/>
      <c r="D568" s="1171"/>
      <c r="E568" s="1227"/>
      <c r="F568" s="1094"/>
    </row>
    <row r="569" spans="1:6">
      <c r="A569" s="1167"/>
      <c r="B569" s="1171"/>
      <c r="C569" s="1171"/>
      <c r="D569" s="1171"/>
      <c r="E569" s="1227"/>
      <c r="F569" s="1094"/>
    </row>
    <row r="570" spans="1:6">
      <c r="A570" s="1167"/>
      <c r="B570" s="1171"/>
      <c r="C570" s="1171"/>
      <c r="D570" s="1171"/>
      <c r="E570" s="1227"/>
      <c r="F570" s="1094"/>
    </row>
    <row r="571" spans="1:6">
      <c r="A571" s="1167"/>
      <c r="B571" s="1171"/>
      <c r="C571" s="1171"/>
      <c r="D571" s="1171"/>
      <c r="E571" s="1227"/>
      <c r="F571" s="1094"/>
    </row>
    <row r="572" spans="1:6">
      <c r="A572" s="1167"/>
      <c r="B572" s="1171"/>
      <c r="C572" s="1171"/>
      <c r="D572" s="1171"/>
      <c r="E572" s="1227"/>
      <c r="F572" s="1094"/>
    </row>
    <row r="573" spans="1:6">
      <c r="A573" s="1167"/>
      <c r="B573" s="1171"/>
      <c r="C573" s="1171"/>
      <c r="D573" s="1171"/>
      <c r="E573" s="1227"/>
      <c r="F573" s="1094"/>
    </row>
    <row r="574" spans="1:6">
      <c r="A574" s="1167"/>
      <c r="B574" s="1171"/>
      <c r="C574" s="1171"/>
      <c r="D574" s="1171"/>
      <c r="E574" s="1227"/>
      <c r="F574" s="1094"/>
    </row>
    <row r="575" spans="1:6">
      <c r="A575" s="1167"/>
      <c r="B575" s="1171"/>
      <c r="C575" s="1171"/>
      <c r="D575" s="1171"/>
      <c r="E575" s="1227"/>
      <c r="F575" s="1094"/>
    </row>
    <row r="576" spans="1:6">
      <c r="A576" s="1167"/>
      <c r="B576" s="1171"/>
      <c r="C576" s="1171"/>
      <c r="D576" s="1171"/>
      <c r="E576" s="1227"/>
      <c r="F576" s="1094"/>
    </row>
    <row r="577" spans="1:6">
      <c r="A577" s="1167"/>
      <c r="B577" s="1171"/>
      <c r="C577" s="1171"/>
      <c r="D577" s="1171"/>
      <c r="E577" s="1227"/>
      <c r="F577" s="1094"/>
    </row>
    <row r="578" spans="1:6">
      <c r="A578" s="1167"/>
      <c r="B578" s="1171"/>
      <c r="C578" s="1171"/>
      <c r="D578" s="1171"/>
      <c r="E578" s="1227"/>
      <c r="F578" s="1094"/>
    </row>
    <row r="579" spans="1:6">
      <c r="A579" s="1167"/>
      <c r="B579" s="1171"/>
      <c r="C579" s="1171"/>
      <c r="D579" s="1171"/>
      <c r="E579" s="1227"/>
      <c r="F579" s="1094"/>
    </row>
    <row r="580" spans="1:6">
      <c r="A580" s="1167"/>
      <c r="B580" s="1171"/>
      <c r="C580" s="1171"/>
      <c r="D580" s="1171"/>
      <c r="E580" s="1227"/>
      <c r="F580" s="1094"/>
    </row>
    <row r="581" spans="1:6">
      <c r="A581" s="1167"/>
      <c r="B581" s="1171"/>
      <c r="C581" s="1171"/>
      <c r="D581" s="1171"/>
      <c r="E581" s="1227"/>
      <c r="F581" s="1094"/>
    </row>
    <row r="582" spans="1:6">
      <c r="A582" s="1167"/>
      <c r="B582" s="1171"/>
      <c r="C582" s="1171"/>
      <c r="D582" s="1171"/>
      <c r="E582" s="1227"/>
      <c r="F582" s="1094"/>
    </row>
    <row r="583" spans="1:6">
      <c r="A583" s="1167"/>
      <c r="B583" s="1171"/>
      <c r="C583" s="1171"/>
      <c r="D583" s="1171"/>
      <c r="E583" s="1227"/>
      <c r="F583" s="1094"/>
    </row>
    <row r="584" spans="1:6">
      <c r="A584" s="1167"/>
      <c r="B584" s="1171"/>
      <c r="C584" s="1171"/>
      <c r="D584" s="1171"/>
      <c r="E584" s="1227"/>
      <c r="F584" s="1094"/>
    </row>
    <row r="585" spans="1:6">
      <c r="A585" s="1167"/>
      <c r="B585" s="1171"/>
      <c r="C585" s="1171"/>
      <c r="D585" s="1171"/>
      <c r="E585" s="1227"/>
      <c r="F585" s="1094"/>
    </row>
    <row r="586" spans="1:6">
      <c r="A586" s="1167"/>
      <c r="B586" s="1171"/>
      <c r="C586" s="1171"/>
      <c r="D586" s="1171"/>
      <c r="E586" s="1227"/>
      <c r="F586" s="1094"/>
    </row>
    <row r="587" spans="1:6">
      <c r="A587" s="1167"/>
      <c r="B587" s="1171"/>
      <c r="C587" s="1171"/>
      <c r="D587" s="1171"/>
      <c r="E587" s="1227"/>
      <c r="F587" s="1094"/>
    </row>
    <row r="588" spans="1:6">
      <c r="A588" s="1167"/>
      <c r="B588" s="1171"/>
      <c r="C588" s="1171"/>
      <c r="D588" s="1171"/>
      <c r="E588" s="1227"/>
      <c r="F588" s="1094"/>
    </row>
    <row r="589" spans="1:6">
      <c r="A589" s="1167"/>
      <c r="B589" s="1171"/>
      <c r="C589" s="1171"/>
      <c r="D589" s="1171"/>
      <c r="E589" s="1227"/>
      <c r="F589" s="1094"/>
    </row>
    <row r="590" spans="1:6">
      <c r="A590" s="1167"/>
      <c r="B590" s="1171"/>
      <c r="C590" s="1171"/>
      <c r="D590" s="1171"/>
      <c r="E590" s="1227"/>
      <c r="F590" s="1094"/>
    </row>
    <row r="591" spans="1:6">
      <c r="A591" s="1167"/>
      <c r="B591" s="1171"/>
      <c r="C591" s="1171"/>
      <c r="D591" s="1171"/>
      <c r="E591" s="1227"/>
      <c r="F591" s="1094"/>
    </row>
    <row r="592" spans="1:6">
      <c r="A592" s="1167"/>
      <c r="B592" s="1171"/>
      <c r="C592" s="1171"/>
      <c r="D592" s="1171"/>
      <c r="E592" s="1227"/>
      <c r="F592" s="1094"/>
    </row>
    <row r="593" spans="1:6">
      <c r="A593" s="1167"/>
      <c r="B593" s="1171"/>
      <c r="C593" s="1171"/>
      <c r="D593" s="1171"/>
      <c r="E593" s="1227"/>
      <c r="F593" s="1094"/>
    </row>
    <row r="594" spans="1:6">
      <c r="A594" s="1167"/>
      <c r="B594" s="1171"/>
      <c r="C594" s="1171"/>
      <c r="D594" s="1171"/>
      <c r="E594" s="1227"/>
      <c r="F594" s="1094"/>
    </row>
    <row r="595" spans="1:6">
      <c r="A595" s="1167"/>
      <c r="B595" s="1171"/>
      <c r="C595" s="1171"/>
      <c r="D595" s="1171"/>
      <c r="E595" s="1227"/>
      <c r="F595" s="1094"/>
    </row>
    <row r="596" spans="1:6">
      <c r="A596" s="1167"/>
      <c r="B596" s="1171"/>
      <c r="C596" s="1171"/>
      <c r="D596" s="1171"/>
      <c r="E596" s="1227"/>
      <c r="F596" s="1094"/>
    </row>
    <row r="597" spans="1:6">
      <c r="A597" s="1167"/>
      <c r="B597" s="1171"/>
      <c r="C597" s="1171"/>
      <c r="D597" s="1171"/>
      <c r="E597" s="1227"/>
      <c r="F597" s="1094"/>
    </row>
    <row r="598" spans="1:6">
      <c r="A598" s="1167"/>
      <c r="B598" s="1171"/>
      <c r="C598" s="1171"/>
      <c r="D598" s="1171"/>
      <c r="E598" s="1227"/>
      <c r="F598" s="1094"/>
    </row>
    <row r="599" spans="1:6">
      <c r="A599" s="1167"/>
      <c r="B599" s="1171"/>
      <c r="C599" s="1171"/>
      <c r="D599" s="1171"/>
      <c r="E599" s="1227"/>
      <c r="F599" s="1094"/>
    </row>
    <row r="600" spans="1:6">
      <c r="A600" s="1167"/>
      <c r="B600" s="1171"/>
      <c r="C600" s="1171"/>
      <c r="D600" s="1171"/>
      <c r="E600" s="1227"/>
      <c r="F600" s="1094"/>
    </row>
    <row r="601" spans="1:6">
      <c r="A601" s="1167"/>
      <c r="B601" s="1171"/>
      <c r="C601" s="1171"/>
      <c r="D601" s="1171"/>
      <c r="E601" s="1227"/>
      <c r="F601" s="1094"/>
    </row>
    <row r="602" spans="1:6">
      <c r="A602" s="1167"/>
      <c r="B602" s="1171"/>
      <c r="C602" s="1171"/>
      <c r="D602" s="1171"/>
      <c r="E602" s="1227"/>
      <c r="F602" s="1094"/>
    </row>
    <row r="603" spans="1:6">
      <c r="A603" s="1167"/>
      <c r="B603" s="1171"/>
      <c r="C603" s="1171"/>
      <c r="D603" s="1171"/>
      <c r="E603" s="1227"/>
      <c r="F603" s="1094"/>
    </row>
    <row r="604" spans="1:6">
      <c r="A604" s="1167"/>
      <c r="B604" s="1171"/>
      <c r="C604" s="1171"/>
      <c r="D604" s="1171"/>
      <c r="E604" s="1227"/>
      <c r="F604" s="1094"/>
    </row>
    <row r="605" spans="1:6">
      <c r="A605" s="1167"/>
      <c r="B605" s="1171"/>
      <c r="C605" s="1171"/>
      <c r="D605" s="1171"/>
      <c r="E605" s="1227"/>
      <c r="F605" s="1094"/>
    </row>
    <row r="606" spans="1:6">
      <c r="A606" s="1167"/>
      <c r="B606" s="1171"/>
      <c r="C606" s="1171"/>
      <c r="D606" s="1171"/>
      <c r="E606" s="1227"/>
      <c r="F606" s="1094"/>
    </row>
    <row r="607" spans="1:6">
      <c r="A607" s="1167"/>
      <c r="B607" s="1171"/>
      <c r="C607" s="1171"/>
      <c r="D607" s="1171"/>
      <c r="E607" s="1227"/>
      <c r="F607" s="1094"/>
    </row>
    <row r="608" spans="1:6">
      <c r="A608" s="1167"/>
      <c r="B608" s="1171"/>
      <c r="C608" s="1171"/>
      <c r="D608" s="1171"/>
      <c r="E608" s="1227"/>
      <c r="F608" s="1094"/>
    </row>
    <row r="609" spans="1:6">
      <c r="A609" s="1167"/>
      <c r="B609" s="1171"/>
      <c r="C609" s="1171"/>
      <c r="D609" s="1171"/>
      <c r="E609" s="1227"/>
      <c r="F609" s="1094"/>
    </row>
    <row r="610" spans="1:6">
      <c r="A610" s="1167"/>
      <c r="B610" s="1171"/>
      <c r="C610" s="1171"/>
      <c r="D610" s="1171"/>
      <c r="E610" s="1227"/>
      <c r="F610" s="1094"/>
    </row>
    <row r="611" spans="1:6">
      <c r="A611" s="1167"/>
      <c r="B611" s="1171"/>
      <c r="C611" s="1171"/>
      <c r="D611" s="1171"/>
      <c r="E611" s="1227"/>
      <c r="F611" s="1094"/>
    </row>
    <row r="612" spans="1:6">
      <c r="A612" s="1167"/>
      <c r="B612" s="1171"/>
      <c r="C612" s="1171"/>
      <c r="D612" s="1171"/>
      <c r="E612" s="1227"/>
      <c r="F612" s="1094"/>
    </row>
    <row r="613" spans="1:6">
      <c r="A613" s="1167"/>
      <c r="B613" s="1171"/>
      <c r="C613" s="1171"/>
      <c r="D613" s="1171"/>
      <c r="E613" s="1227"/>
      <c r="F613" s="1094"/>
    </row>
    <row r="614" spans="1:6">
      <c r="A614" s="1167"/>
      <c r="B614" s="1171"/>
      <c r="C614" s="1171"/>
      <c r="D614" s="1171"/>
      <c r="E614" s="1227"/>
      <c r="F614" s="1094"/>
    </row>
    <row r="615" spans="1:6">
      <c r="A615" s="1167"/>
      <c r="B615" s="1171"/>
      <c r="C615" s="1171"/>
      <c r="D615" s="1171"/>
      <c r="E615" s="1227"/>
      <c r="F615" s="1094"/>
    </row>
    <row r="616" spans="1:6">
      <c r="A616" s="1167"/>
      <c r="B616" s="1171"/>
      <c r="C616" s="1171"/>
      <c r="D616" s="1171"/>
      <c r="E616" s="1227"/>
      <c r="F616" s="1094"/>
    </row>
    <row r="617" spans="1:6">
      <c r="A617" s="1167"/>
      <c r="B617" s="1171"/>
      <c r="C617" s="1171"/>
      <c r="D617" s="1171"/>
      <c r="E617" s="1227"/>
      <c r="F617" s="1094"/>
    </row>
    <row r="618" spans="1:6">
      <c r="A618" s="1167"/>
      <c r="B618" s="1171"/>
      <c r="C618" s="1171"/>
      <c r="D618" s="1171"/>
      <c r="E618" s="1227"/>
      <c r="F618" s="1094"/>
    </row>
    <row r="619" spans="1:6">
      <c r="A619" s="1167"/>
      <c r="B619" s="1171"/>
      <c r="C619" s="1171"/>
      <c r="D619" s="1171"/>
      <c r="E619" s="1227"/>
      <c r="F619" s="1094"/>
    </row>
    <row r="620" spans="1:6">
      <c r="A620" s="1167"/>
      <c r="B620" s="1171"/>
      <c r="C620" s="1171"/>
      <c r="D620" s="1171"/>
      <c r="E620" s="1227"/>
      <c r="F620" s="1094"/>
    </row>
    <row r="621" spans="1:6">
      <c r="A621" s="1167"/>
      <c r="B621" s="1171"/>
      <c r="C621" s="1171"/>
      <c r="D621" s="1171"/>
      <c r="E621" s="1227"/>
      <c r="F621" s="1094"/>
    </row>
    <row r="622" spans="1:6">
      <c r="A622" s="1167"/>
      <c r="B622" s="1171"/>
      <c r="C622" s="1171"/>
      <c r="D622" s="1171"/>
      <c r="E622" s="1227"/>
      <c r="F622" s="1094"/>
    </row>
    <row r="623" spans="1:6">
      <c r="A623" s="1167"/>
      <c r="B623" s="1171"/>
      <c r="C623" s="1171"/>
      <c r="D623" s="1171"/>
      <c r="E623" s="1227"/>
      <c r="F623" s="1094"/>
    </row>
    <row r="624" spans="1:6">
      <c r="A624" s="1167"/>
      <c r="B624" s="1171"/>
      <c r="C624" s="1171"/>
      <c r="D624" s="1171"/>
      <c r="E624" s="1227"/>
      <c r="F624" s="1094"/>
    </row>
    <row r="625" spans="1:6">
      <c r="A625" s="1167"/>
      <c r="B625" s="1171"/>
      <c r="C625" s="1171"/>
      <c r="D625" s="1171"/>
      <c r="E625" s="1227"/>
      <c r="F625" s="1094"/>
    </row>
    <row r="626" spans="1:6">
      <c r="A626" s="1167"/>
      <c r="B626" s="1171"/>
      <c r="C626" s="1171"/>
      <c r="D626" s="1171"/>
      <c r="E626" s="1227"/>
      <c r="F626" s="1094"/>
    </row>
    <row r="627" spans="1:6">
      <c r="A627" s="1167"/>
      <c r="B627" s="1171"/>
      <c r="C627" s="1171"/>
      <c r="D627" s="1171"/>
      <c r="E627" s="1227"/>
      <c r="F627" s="1094"/>
    </row>
    <row r="628" spans="1:6">
      <c r="A628" s="1167"/>
      <c r="B628" s="1171"/>
      <c r="C628" s="1171"/>
      <c r="D628" s="1171"/>
      <c r="E628" s="1227"/>
      <c r="F628" s="1094"/>
    </row>
    <row r="629" spans="1:6">
      <c r="A629" s="1167"/>
      <c r="B629" s="1171"/>
      <c r="C629" s="1171"/>
      <c r="D629" s="1171"/>
      <c r="E629" s="1227"/>
      <c r="F629" s="1094"/>
    </row>
    <row r="630" spans="1:6">
      <c r="A630" s="1167"/>
      <c r="B630" s="1171"/>
      <c r="C630" s="1171"/>
      <c r="D630" s="1171"/>
      <c r="E630" s="1227"/>
      <c r="F630" s="1094"/>
    </row>
    <row r="631" spans="1:6">
      <c r="A631" s="1167"/>
      <c r="B631" s="1171"/>
      <c r="C631" s="1171"/>
      <c r="D631" s="1171"/>
      <c r="E631" s="1227"/>
      <c r="F631" s="1094"/>
    </row>
    <row r="632" spans="1:6">
      <c r="A632" s="1167"/>
      <c r="B632" s="1171"/>
      <c r="C632" s="1171"/>
      <c r="D632" s="1171"/>
      <c r="E632" s="1227"/>
      <c r="F632" s="1094"/>
    </row>
    <row r="633" spans="1:6">
      <c r="A633" s="1167"/>
      <c r="B633" s="1171"/>
      <c r="C633" s="1171"/>
      <c r="D633" s="1171"/>
      <c r="E633" s="1227"/>
      <c r="F633" s="1094"/>
    </row>
    <row r="634" spans="1:6">
      <c r="A634" s="1167"/>
      <c r="B634" s="1171"/>
      <c r="C634" s="1171"/>
      <c r="D634" s="1171"/>
      <c r="E634" s="1227"/>
      <c r="F634" s="1094"/>
    </row>
    <row r="635" spans="1:6">
      <c r="A635" s="1167"/>
      <c r="B635" s="1171"/>
      <c r="C635" s="1171"/>
      <c r="D635" s="1171"/>
      <c r="E635" s="1227"/>
      <c r="F635" s="1094"/>
    </row>
    <row r="636" spans="1:6">
      <c r="A636" s="1167"/>
      <c r="B636" s="1171"/>
      <c r="C636" s="1171"/>
      <c r="D636" s="1171"/>
      <c r="E636" s="1227"/>
      <c r="F636" s="1094"/>
    </row>
    <row r="637" spans="1:6">
      <c r="A637" s="1167"/>
      <c r="B637" s="1171"/>
      <c r="C637" s="1171"/>
      <c r="D637" s="1171"/>
      <c r="E637" s="1227"/>
      <c r="F637" s="1094"/>
    </row>
    <row r="638" spans="1:6">
      <c r="A638" s="1167"/>
      <c r="B638" s="1171"/>
      <c r="C638" s="1171"/>
      <c r="D638" s="1171"/>
      <c r="E638" s="1227"/>
      <c r="F638" s="1094"/>
    </row>
    <row r="639" spans="1:6">
      <c r="A639" s="1167"/>
      <c r="B639" s="1171"/>
      <c r="C639" s="1171"/>
      <c r="D639" s="1171"/>
      <c r="E639" s="1227"/>
      <c r="F639" s="1094"/>
    </row>
    <row r="640" spans="1:6">
      <c r="A640" s="1167"/>
      <c r="B640" s="1171"/>
      <c r="C640" s="1171"/>
      <c r="D640" s="1171"/>
      <c r="E640" s="1227"/>
      <c r="F640" s="1094"/>
    </row>
    <row r="641" spans="1:6">
      <c r="A641" s="1167"/>
      <c r="B641" s="1171"/>
      <c r="C641" s="1171"/>
      <c r="D641" s="1171"/>
      <c r="E641" s="1227"/>
      <c r="F641" s="1094"/>
    </row>
    <row r="642" spans="1:6">
      <c r="A642" s="1167"/>
      <c r="B642" s="1171"/>
      <c r="C642" s="1171"/>
      <c r="D642" s="1171"/>
      <c r="E642" s="1227"/>
      <c r="F642" s="1094"/>
    </row>
    <row r="643" spans="1:6">
      <c r="A643" s="1167"/>
      <c r="B643" s="1171"/>
      <c r="C643" s="1171"/>
      <c r="D643" s="1171"/>
      <c r="E643" s="1227"/>
      <c r="F643" s="1094"/>
    </row>
    <row r="644" spans="1:6">
      <c r="A644" s="1167"/>
      <c r="B644" s="1171"/>
      <c r="C644" s="1171"/>
      <c r="D644" s="1171"/>
      <c r="E644" s="1227"/>
      <c r="F644" s="1094"/>
    </row>
    <row r="645" spans="1:6">
      <c r="A645" s="1167"/>
      <c r="B645" s="1171"/>
      <c r="C645" s="1171"/>
      <c r="D645" s="1171"/>
      <c r="E645" s="1227"/>
      <c r="F645" s="1094"/>
    </row>
    <row r="646" spans="1:6">
      <c r="A646" s="1167"/>
      <c r="B646" s="1171"/>
      <c r="C646" s="1171"/>
      <c r="D646" s="1171"/>
      <c r="E646" s="1227"/>
      <c r="F646" s="1094"/>
    </row>
    <row r="647" spans="1:6">
      <c r="A647" s="1167"/>
      <c r="B647" s="1171"/>
      <c r="C647" s="1171"/>
      <c r="D647" s="1171"/>
      <c r="E647" s="1227"/>
      <c r="F647" s="1094"/>
    </row>
    <row r="648" spans="1:6">
      <c r="A648" s="1167"/>
      <c r="B648" s="1171"/>
      <c r="C648" s="1171"/>
      <c r="D648" s="1171"/>
      <c r="E648" s="1227"/>
      <c r="F648" s="1094"/>
    </row>
    <row r="649" spans="1:6">
      <c r="A649" s="1167"/>
      <c r="B649" s="1171"/>
      <c r="C649" s="1171"/>
      <c r="D649" s="1171"/>
      <c r="E649" s="1227"/>
      <c r="F649" s="1094"/>
    </row>
    <row r="650" spans="1:6">
      <c r="A650" s="1167"/>
      <c r="B650" s="1171"/>
      <c r="C650" s="1171"/>
      <c r="D650" s="1171"/>
      <c r="E650" s="1227"/>
      <c r="F650" s="1094"/>
    </row>
    <row r="651" spans="1:6">
      <c r="A651" s="1167"/>
      <c r="B651" s="1171"/>
      <c r="C651" s="1171"/>
      <c r="D651" s="1171"/>
      <c r="E651" s="1227"/>
      <c r="F651" s="1094"/>
    </row>
    <row r="652" spans="1:6">
      <c r="A652" s="1167"/>
      <c r="B652" s="1171"/>
      <c r="C652" s="1171"/>
      <c r="D652" s="1171"/>
      <c r="E652" s="1227"/>
      <c r="F652" s="1094"/>
    </row>
    <row r="653" spans="1:6">
      <c r="A653" s="1167"/>
      <c r="B653" s="1171"/>
      <c r="C653" s="1171"/>
      <c r="D653" s="1171"/>
      <c r="E653" s="1227"/>
      <c r="F653" s="1094"/>
    </row>
    <row r="654" spans="1:6">
      <c r="A654" s="1167"/>
      <c r="B654" s="1171"/>
      <c r="C654" s="1171"/>
      <c r="D654" s="1171"/>
      <c r="E654" s="1227"/>
      <c r="F654" s="1094"/>
    </row>
    <row r="655" spans="1:6">
      <c r="A655" s="1167"/>
      <c r="B655" s="1171"/>
      <c r="C655" s="1171"/>
      <c r="D655" s="1171"/>
      <c r="E655" s="1227"/>
      <c r="F655" s="1094"/>
    </row>
    <row r="656" spans="1:6">
      <c r="A656" s="1167"/>
      <c r="B656" s="1171"/>
      <c r="C656" s="1171"/>
      <c r="D656" s="1171"/>
      <c r="E656" s="1227"/>
      <c r="F656" s="1094"/>
    </row>
    <row r="657" spans="1:6">
      <c r="A657" s="1167"/>
      <c r="B657" s="1171"/>
      <c r="C657" s="1171"/>
      <c r="D657" s="1171"/>
      <c r="E657" s="1227"/>
      <c r="F657" s="1094"/>
    </row>
    <row r="658" spans="1:6">
      <c r="A658" s="1167"/>
      <c r="B658" s="1171"/>
      <c r="C658" s="1171"/>
      <c r="D658" s="1171"/>
      <c r="E658" s="1227"/>
      <c r="F658" s="1094"/>
    </row>
    <row r="659" spans="1:6">
      <c r="A659" s="1167"/>
      <c r="B659" s="1171"/>
      <c r="C659" s="1171"/>
      <c r="D659" s="1171"/>
      <c r="E659" s="1227"/>
      <c r="F659" s="1094"/>
    </row>
    <row r="660" spans="1:6">
      <c r="A660" s="1167"/>
      <c r="B660" s="1171"/>
      <c r="C660" s="1171"/>
      <c r="D660" s="1171"/>
      <c r="E660" s="1227"/>
      <c r="F660" s="1094"/>
    </row>
    <row r="661" spans="1:6">
      <c r="A661" s="1167"/>
      <c r="B661" s="1171"/>
      <c r="C661" s="1171"/>
      <c r="D661" s="1171"/>
      <c r="E661" s="1227"/>
      <c r="F661" s="1094"/>
    </row>
    <row r="662" spans="1:6">
      <c r="A662" s="1167"/>
      <c r="B662" s="1171"/>
      <c r="C662" s="1171"/>
      <c r="D662" s="1171"/>
      <c r="E662" s="1227"/>
      <c r="F662" s="1094"/>
    </row>
    <row r="663" spans="1:6">
      <c r="A663" s="1167"/>
      <c r="B663" s="1171"/>
      <c r="C663" s="1171"/>
      <c r="D663" s="1171"/>
      <c r="E663" s="1227"/>
      <c r="F663" s="1094"/>
    </row>
    <row r="664" spans="1:6">
      <c r="A664" s="1167"/>
      <c r="B664" s="1171"/>
      <c r="C664" s="1171"/>
      <c r="D664" s="1171"/>
      <c r="E664" s="1227"/>
      <c r="F664" s="1094"/>
    </row>
    <row r="665" spans="1:6">
      <c r="A665" s="1167"/>
      <c r="B665" s="1171"/>
      <c r="C665" s="1171"/>
      <c r="D665" s="1171"/>
      <c r="E665" s="1227"/>
      <c r="F665" s="1094"/>
    </row>
    <row r="666" spans="1:6">
      <c r="A666" s="1167"/>
      <c r="B666" s="1171"/>
      <c r="C666" s="1171"/>
      <c r="D666" s="1171"/>
      <c r="E666" s="1227"/>
      <c r="F666" s="1094"/>
    </row>
    <row r="667" spans="1:6">
      <c r="A667" s="1167"/>
      <c r="B667" s="1171"/>
      <c r="C667" s="1171"/>
      <c r="D667" s="1171"/>
      <c r="E667" s="1227"/>
      <c r="F667" s="1094"/>
    </row>
    <row r="668" spans="1:6">
      <c r="A668" s="1167"/>
      <c r="B668" s="1171"/>
      <c r="C668" s="1171"/>
      <c r="D668" s="1171"/>
      <c r="E668" s="1227"/>
      <c r="F668" s="1094"/>
    </row>
    <row r="669" spans="1:6">
      <c r="A669" s="1167"/>
      <c r="B669" s="1171"/>
      <c r="C669" s="1171"/>
      <c r="D669" s="1171"/>
      <c r="E669" s="1227"/>
      <c r="F669" s="1094"/>
    </row>
    <row r="670" spans="1:6">
      <c r="A670" s="1167"/>
      <c r="B670" s="1171"/>
      <c r="C670" s="1171"/>
      <c r="D670" s="1171"/>
      <c r="E670" s="1227"/>
      <c r="F670" s="1094"/>
    </row>
    <row r="671" spans="1:6">
      <c r="A671" s="1167"/>
      <c r="B671" s="1171"/>
      <c r="C671" s="1171"/>
      <c r="D671" s="1171"/>
      <c r="E671" s="1227"/>
      <c r="F671" s="1094"/>
    </row>
    <row r="672" spans="1:6">
      <c r="A672" s="1167"/>
      <c r="B672" s="1171"/>
      <c r="C672" s="1171"/>
      <c r="D672" s="1171"/>
      <c r="E672" s="1227"/>
      <c r="F672" s="1094"/>
    </row>
    <row r="673" spans="1:6">
      <c r="A673" s="1167"/>
      <c r="B673" s="1171"/>
      <c r="C673" s="1171"/>
      <c r="D673" s="1171"/>
      <c r="E673" s="1227"/>
      <c r="F673" s="1094"/>
    </row>
    <row r="674" spans="1:6">
      <c r="A674" s="1167"/>
      <c r="B674" s="1171"/>
      <c r="C674" s="1171"/>
      <c r="D674" s="1171"/>
      <c r="E674" s="1227"/>
      <c r="F674" s="1094"/>
    </row>
    <row r="675" spans="1:6">
      <c r="A675" s="1167"/>
      <c r="B675" s="1171"/>
      <c r="C675" s="1171"/>
      <c r="D675" s="1171"/>
      <c r="E675" s="1227"/>
      <c r="F675" s="1094"/>
    </row>
    <row r="676" spans="1:6">
      <c r="A676" s="1167"/>
      <c r="B676" s="1171"/>
      <c r="C676" s="1171"/>
      <c r="D676" s="1171"/>
      <c r="E676" s="1227"/>
      <c r="F676" s="1094"/>
    </row>
    <row r="677" spans="1:6">
      <c r="A677" s="1167"/>
      <c r="B677" s="1171"/>
      <c r="C677" s="1171"/>
      <c r="D677" s="1171"/>
      <c r="E677" s="1227"/>
      <c r="F677" s="1094"/>
    </row>
    <row r="678" spans="1:6">
      <c r="A678" s="1167"/>
      <c r="B678" s="1171"/>
      <c r="C678" s="1171"/>
      <c r="D678" s="1171"/>
      <c r="E678" s="1227"/>
      <c r="F678" s="1094"/>
    </row>
    <row r="679" spans="1:6">
      <c r="A679" s="1167"/>
      <c r="B679" s="1171"/>
      <c r="C679" s="1171"/>
      <c r="D679" s="1171"/>
      <c r="E679" s="1227"/>
      <c r="F679" s="1094"/>
    </row>
    <row r="680" spans="1:6">
      <c r="A680" s="1167"/>
      <c r="B680" s="1171"/>
      <c r="C680" s="1171"/>
      <c r="D680" s="1171"/>
      <c r="E680" s="1227"/>
      <c r="F680" s="1094"/>
    </row>
    <row r="681" spans="1:6">
      <c r="A681" s="1167"/>
      <c r="B681" s="1171"/>
      <c r="C681" s="1171"/>
      <c r="D681" s="1171"/>
      <c r="E681" s="1227"/>
      <c r="F681" s="1094"/>
    </row>
    <row r="682" spans="1:6">
      <c r="A682" s="1167"/>
      <c r="B682" s="1171"/>
      <c r="C682" s="1171"/>
      <c r="D682" s="1171"/>
      <c r="E682" s="1227"/>
      <c r="F682" s="1094"/>
    </row>
    <row r="683" spans="1:6">
      <c r="A683" s="1167"/>
      <c r="B683" s="1171"/>
      <c r="C683" s="1171"/>
      <c r="D683" s="1171"/>
      <c r="E683" s="1227"/>
      <c r="F683" s="1094"/>
    </row>
    <row r="684" spans="1:6">
      <c r="A684" s="1167"/>
      <c r="B684" s="1171"/>
      <c r="C684" s="1171"/>
      <c r="D684" s="1171"/>
      <c r="E684" s="1227"/>
      <c r="F684" s="1094"/>
    </row>
    <row r="685" spans="1:6">
      <c r="A685" s="1167"/>
      <c r="B685" s="1171"/>
      <c r="C685" s="1171"/>
      <c r="D685" s="1171"/>
      <c r="E685" s="1227"/>
      <c r="F685" s="1094"/>
    </row>
    <row r="686" spans="1:6">
      <c r="A686" s="1167"/>
      <c r="B686" s="1171"/>
      <c r="C686" s="1171"/>
      <c r="D686" s="1171"/>
      <c r="E686" s="1227"/>
      <c r="F686" s="1094"/>
    </row>
    <row r="687" spans="1:6">
      <c r="A687" s="1167"/>
      <c r="B687" s="1171"/>
      <c r="C687" s="1171"/>
      <c r="D687" s="1171"/>
      <c r="E687" s="1227"/>
      <c r="F687" s="1094"/>
    </row>
    <row r="688" spans="1:6">
      <c r="A688" s="1167"/>
      <c r="B688" s="1171"/>
      <c r="C688" s="1171"/>
      <c r="D688" s="1171"/>
      <c r="E688" s="1227"/>
      <c r="F688" s="1094"/>
    </row>
    <row r="689" spans="1:6">
      <c r="A689" s="1167"/>
      <c r="B689" s="1171"/>
      <c r="C689" s="1171"/>
      <c r="D689" s="1171"/>
      <c r="E689" s="1227"/>
      <c r="F689" s="1094"/>
    </row>
    <row r="690" spans="1:6">
      <c r="A690" s="1167"/>
      <c r="B690" s="1171"/>
      <c r="C690" s="1171"/>
      <c r="D690" s="1171"/>
      <c r="E690" s="1227"/>
      <c r="F690" s="1094"/>
    </row>
    <row r="691" spans="1:6">
      <c r="A691" s="1167"/>
      <c r="B691" s="1171"/>
      <c r="C691" s="1171"/>
      <c r="D691" s="1171"/>
      <c r="E691" s="1227"/>
      <c r="F691" s="1094"/>
    </row>
    <row r="692" spans="1:6">
      <c r="A692" s="1167"/>
      <c r="B692" s="1171"/>
      <c r="C692" s="1171"/>
      <c r="D692" s="1171"/>
      <c r="E692" s="1227"/>
      <c r="F692" s="1094"/>
    </row>
    <row r="693" spans="1:6">
      <c r="A693" s="1167"/>
      <c r="B693" s="1171"/>
      <c r="C693" s="1171"/>
      <c r="D693" s="1171"/>
      <c r="E693" s="1227"/>
      <c r="F693" s="1094"/>
    </row>
    <row r="694" spans="1:6">
      <c r="A694" s="1167"/>
      <c r="B694" s="1171"/>
      <c r="C694" s="1171"/>
      <c r="D694" s="1171"/>
      <c r="E694" s="1227"/>
      <c r="F694" s="1094"/>
    </row>
    <row r="695" spans="1:6">
      <c r="A695" s="1167"/>
      <c r="B695" s="1171"/>
      <c r="C695" s="1171"/>
      <c r="D695" s="1171"/>
      <c r="E695" s="1227"/>
      <c r="F695" s="1094"/>
    </row>
    <row r="696" spans="1:6">
      <c r="A696" s="1167"/>
      <c r="B696" s="1171"/>
      <c r="C696" s="1171"/>
      <c r="D696" s="1171"/>
      <c r="E696" s="1227"/>
      <c r="F696" s="1094"/>
    </row>
    <row r="697" spans="1:6">
      <c r="A697" s="1167"/>
      <c r="B697" s="1171"/>
      <c r="C697" s="1171"/>
      <c r="D697" s="1171"/>
      <c r="E697" s="1227"/>
      <c r="F697" s="1094"/>
    </row>
    <row r="698" spans="1:6">
      <c r="A698" s="1167"/>
      <c r="B698" s="1171"/>
      <c r="C698" s="1171"/>
      <c r="D698" s="1171"/>
      <c r="E698" s="1227"/>
      <c r="F698" s="1094"/>
    </row>
    <row r="699" spans="1:6">
      <c r="A699" s="1167"/>
      <c r="B699" s="1171"/>
      <c r="C699" s="1171"/>
      <c r="D699" s="1171"/>
      <c r="E699" s="1227"/>
      <c r="F699" s="1094"/>
    </row>
    <row r="700" spans="1:6">
      <c r="A700" s="1167"/>
      <c r="B700" s="1171"/>
      <c r="C700" s="1171"/>
      <c r="D700" s="1171"/>
      <c r="E700" s="1227"/>
      <c r="F700" s="1094"/>
    </row>
    <row r="701" spans="1:6">
      <c r="A701" s="1167"/>
      <c r="B701" s="1171"/>
      <c r="C701" s="1171"/>
      <c r="D701" s="1171"/>
      <c r="E701" s="1227"/>
      <c r="F701" s="1094"/>
    </row>
    <row r="702" spans="1:6">
      <c r="A702" s="1167"/>
      <c r="B702" s="1171"/>
      <c r="C702" s="1171"/>
      <c r="D702" s="1171"/>
      <c r="E702" s="1227"/>
      <c r="F702" s="1094"/>
    </row>
    <row r="703" spans="1:6">
      <c r="A703" s="1167"/>
      <c r="B703" s="1171"/>
      <c r="C703" s="1171"/>
      <c r="D703" s="1171"/>
      <c r="E703" s="1227"/>
      <c r="F703" s="1094"/>
    </row>
    <row r="704" spans="1:6">
      <c r="A704" s="1167"/>
      <c r="B704" s="1171"/>
      <c r="C704" s="1171"/>
      <c r="D704" s="1171"/>
      <c r="E704" s="1227"/>
      <c r="F704" s="1094"/>
    </row>
    <row r="705" spans="1:6">
      <c r="A705" s="1167"/>
      <c r="B705" s="1171"/>
      <c r="C705" s="1171"/>
      <c r="D705" s="1171"/>
      <c r="E705" s="1227"/>
      <c r="F705" s="1094"/>
    </row>
    <row r="706" spans="1:6">
      <c r="A706" s="1167"/>
      <c r="B706" s="1171"/>
      <c r="C706" s="1171"/>
      <c r="D706" s="1171"/>
      <c r="E706" s="1227"/>
      <c r="F706" s="1094"/>
    </row>
    <row r="707" spans="1:6">
      <c r="A707" s="1167"/>
      <c r="B707" s="1171"/>
      <c r="C707" s="1171"/>
      <c r="D707" s="1171"/>
      <c r="E707" s="1227"/>
      <c r="F707" s="1094"/>
    </row>
    <row r="708" spans="1:6">
      <c r="A708" s="1167"/>
      <c r="B708" s="1171"/>
      <c r="C708" s="1171"/>
      <c r="D708" s="1171"/>
      <c r="E708" s="1227"/>
      <c r="F708" s="1094"/>
    </row>
    <row r="709" spans="1:6">
      <c r="A709" s="1167"/>
      <c r="B709" s="1171"/>
      <c r="C709" s="1171"/>
      <c r="D709" s="1171"/>
      <c r="E709" s="1227"/>
      <c r="F709" s="1094"/>
    </row>
    <row r="710" spans="1:6">
      <c r="A710" s="1167"/>
      <c r="B710" s="1171"/>
      <c r="C710" s="1171"/>
      <c r="D710" s="1171"/>
      <c r="E710" s="1227"/>
      <c r="F710" s="1094"/>
    </row>
    <row r="711" spans="1:6">
      <c r="A711" s="1167"/>
      <c r="B711" s="1171"/>
      <c r="C711" s="1171"/>
      <c r="D711" s="1171"/>
      <c r="E711" s="1227"/>
      <c r="F711" s="1094"/>
    </row>
    <row r="712" spans="1:6">
      <c r="A712" s="1167"/>
      <c r="B712" s="1171"/>
      <c r="C712" s="1171"/>
      <c r="D712" s="1171"/>
      <c r="E712" s="1227"/>
      <c r="F712" s="1094"/>
    </row>
    <row r="713" spans="1:6">
      <c r="A713" s="1167"/>
      <c r="B713" s="1171"/>
      <c r="C713" s="1171"/>
      <c r="D713" s="1171"/>
      <c r="E713" s="1227"/>
      <c r="F713" s="1094"/>
    </row>
    <row r="714" spans="1:6">
      <c r="A714" s="1167"/>
      <c r="B714" s="1171"/>
      <c r="C714" s="1171"/>
      <c r="D714" s="1171"/>
      <c r="E714" s="1227"/>
      <c r="F714" s="1094"/>
    </row>
    <row r="715" spans="1:6">
      <c r="A715" s="1167"/>
      <c r="B715" s="1171"/>
      <c r="C715" s="1171"/>
      <c r="D715" s="1171"/>
      <c r="E715" s="1227"/>
      <c r="F715" s="1094"/>
    </row>
    <row r="716" spans="1:6">
      <c r="A716" s="1167"/>
      <c r="B716" s="1171"/>
      <c r="C716" s="1171"/>
      <c r="D716" s="1171"/>
      <c r="E716" s="1227"/>
      <c r="F716" s="1094"/>
    </row>
    <row r="717" spans="1:6">
      <c r="A717" s="1167"/>
      <c r="B717" s="1171"/>
      <c r="C717" s="1171"/>
      <c r="D717" s="1171"/>
      <c r="E717" s="1227"/>
      <c r="F717" s="1094"/>
    </row>
    <row r="718" spans="1:6">
      <c r="A718" s="1167"/>
      <c r="B718" s="1171"/>
      <c r="C718" s="1171"/>
      <c r="D718" s="1171"/>
      <c r="E718" s="1227"/>
      <c r="F718" s="1094"/>
    </row>
    <row r="719" spans="1:6">
      <c r="A719" s="1167"/>
      <c r="B719" s="1171"/>
      <c r="C719" s="1171"/>
      <c r="D719" s="1171"/>
      <c r="E719" s="1227"/>
      <c r="F719" s="1094"/>
    </row>
    <row r="720" spans="1:6">
      <c r="A720" s="1167"/>
      <c r="B720" s="1171"/>
      <c r="C720" s="1171"/>
      <c r="D720" s="1171"/>
      <c r="E720" s="1227"/>
      <c r="F720" s="1094"/>
    </row>
    <row r="721" spans="1:6">
      <c r="A721" s="1167"/>
      <c r="B721" s="1171"/>
      <c r="C721" s="1171"/>
      <c r="D721" s="1171"/>
      <c r="E721" s="1227"/>
      <c r="F721" s="1094"/>
    </row>
    <row r="722" spans="1:6">
      <c r="A722" s="1167"/>
      <c r="B722" s="1171"/>
      <c r="C722" s="1171"/>
      <c r="D722" s="1171"/>
      <c r="E722" s="1227"/>
      <c r="F722" s="1094"/>
    </row>
    <row r="723" spans="1:6">
      <c r="A723" s="1167"/>
      <c r="B723" s="1171"/>
      <c r="C723" s="1171"/>
      <c r="D723" s="1171"/>
      <c r="E723" s="1227"/>
      <c r="F723" s="1094"/>
    </row>
    <row r="724" spans="1:6">
      <c r="A724" s="1167"/>
      <c r="B724" s="1171"/>
      <c r="C724" s="1171"/>
      <c r="D724" s="1171"/>
      <c r="E724" s="1227"/>
      <c r="F724" s="1094"/>
    </row>
    <row r="725" spans="1:6">
      <c r="A725" s="1167"/>
      <c r="B725" s="1171"/>
      <c r="C725" s="1171"/>
      <c r="D725" s="1171"/>
      <c r="E725" s="1227"/>
      <c r="F725" s="1094"/>
    </row>
    <row r="726" spans="1:6">
      <c r="A726" s="1167"/>
      <c r="B726" s="1171"/>
      <c r="C726" s="1171"/>
      <c r="D726" s="1171"/>
      <c r="E726" s="1227"/>
      <c r="F726" s="1094"/>
    </row>
    <row r="727" spans="1:6">
      <c r="A727" s="1167"/>
      <c r="B727" s="1171"/>
      <c r="C727" s="1171"/>
      <c r="D727" s="1171"/>
      <c r="E727" s="1227"/>
      <c r="F727" s="1094"/>
    </row>
    <row r="728" spans="1:6">
      <c r="A728" s="1167"/>
      <c r="B728" s="1171"/>
      <c r="C728" s="1171"/>
      <c r="D728" s="1171"/>
      <c r="E728" s="1227"/>
      <c r="F728" s="1094"/>
    </row>
    <row r="729" spans="1:6">
      <c r="A729" s="1167"/>
      <c r="B729" s="1171"/>
      <c r="C729" s="1171"/>
      <c r="D729" s="1171"/>
      <c r="E729" s="1227"/>
      <c r="F729" s="1094"/>
    </row>
    <row r="730" spans="1:6">
      <c r="A730" s="1167"/>
      <c r="B730" s="1171"/>
      <c r="C730" s="1171"/>
      <c r="D730" s="1171"/>
      <c r="E730" s="1227"/>
      <c r="F730" s="1094"/>
    </row>
    <row r="731" spans="1:6">
      <c r="A731" s="1167"/>
      <c r="B731" s="1171"/>
      <c r="C731" s="1171"/>
      <c r="D731" s="1171"/>
      <c r="E731" s="1227"/>
      <c r="F731" s="1094"/>
    </row>
    <row r="732" spans="1:6">
      <c r="A732" s="1167"/>
      <c r="B732" s="1171"/>
      <c r="C732" s="1171"/>
      <c r="D732" s="1171"/>
      <c r="E732" s="1227"/>
      <c r="F732" s="1094"/>
    </row>
    <row r="733" spans="1:6">
      <c r="A733" s="1167"/>
      <c r="B733" s="1171"/>
      <c r="C733" s="1171"/>
      <c r="D733" s="1171"/>
      <c r="E733" s="1227"/>
      <c r="F733" s="1094"/>
    </row>
    <row r="734" spans="1:6">
      <c r="A734" s="1167"/>
      <c r="B734" s="1171"/>
      <c r="C734" s="1171"/>
      <c r="D734" s="1171"/>
      <c r="E734" s="1227"/>
      <c r="F734" s="1094"/>
    </row>
    <row r="735" spans="1:6">
      <c r="A735" s="1167"/>
      <c r="B735" s="1171"/>
      <c r="C735" s="1171"/>
      <c r="D735" s="1171"/>
      <c r="E735" s="1227"/>
      <c r="F735" s="1094"/>
    </row>
    <row r="736" spans="1:6">
      <c r="A736" s="1167"/>
      <c r="B736" s="1171"/>
      <c r="C736" s="1171"/>
      <c r="D736" s="1171"/>
      <c r="E736" s="1227"/>
      <c r="F736" s="1094"/>
    </row>
    <row r="737" spans="1:6">
      <c r="A737" s="1167"/>
      <c r="B737" s="1171"/>
      <c r="C737" s="1171"/>
      <c r="D737" s="1171"/>
      <c r="E737" s="1227"/>
      <c r="F737" s="1094"/>
    </row>
    <row r="738" spans="1:6">
      <c r="A738" s="1167"/>
      <c r="B738" s="1171"/>
      <c r="C738" s="1171"/>
      <c r="D738" s="1171"/>
      <c r="E738" s="1227"/>
      <c r="F738" s="1094"/>
    </row>
    <row r="739" spans="1:6">
      <c r="A739" s="1167"/>
      <c r="B739" s="1171"/>
      <c r="C739" s="1171"/>
      <c r="D739" s="1171"/>
      <c r="E739" s="1227"/>
      <c r="F739" s="1094"/>
    </row>
    <row r="740" spans="1:6">
      <c r="A740" s="1167"/>
      <c r="B740" s="1171"/>
      <c r="C740" s="1171"/>
      <c r="D740" s="1171"/>
      <c r="E740" s="1227"/>
      <c r="F740" s="1094"/>
    </row>
    <row r="741" spans="1:6">
      <c r="A741" s="1167"/>
      <c r="B741" s="1171"/>
      <c r="C741" s="1171"/>
      <c r="D741" s="1171"/>
      <c r="E741" s="1227"/>
      <c r="F741" s="1094"/>
    </row>
    <row r="742" spans="1:6">
      <c r="A742" s="1167"/>
      <c r="B742" s="1171"/>
      <c r="C742" s="1171"/>
      <c r="D742" s="1171"/>
      <c r="E742" s="1227"/>
      <c r="F742" s="1094"/>
    </row>
    <row r="743" spans="1:6">
      <c r="A743" s="1167"/>
      <c r="B743" s="1171"/>
      <c r="C743" s="1171"/>
      <c r="D743" s="1171"/>
      <c r="E743" s="1227"/>
      <c r="F743" s="1094"/>
    </row>
    <row r="744" spans="1:6">
      <c r="A744" s="1167"/>
      <c r="B744" s="1171"/>
      <c r="C744" s="1171"/>
      <c r="D744" s="1171"/>
      <c r="E744" s="1227"/>
      <c r="F744" s="1094"/>
    </row>
    <row r="745" spans="1:6">
      <c r="A745" s="1167"/>
      <c r="B745" s="1171"/>
      <c r="C745" s="1171"/>
      <c r="D745" s="1171"/>
      <c r="E745" s="1227"/>
      <c r="F745" s="1094"/>
    </row>
    <row r="746" spans="1:6">
      <c r="A746" s="1167"/>
      <c r="B746" s="1171"/>
      <c r="C746" s="1171"/>
      <c r="D746" s="1171"/>
      <c r="E746" s="1227"/>
      <c r="F746" s="1094"/>
    </row>
    <row r="747" spans="1:6">
      <c r="A747" s="1167"/>
      <c r="B747" s="1171"/>
      <c r="C747" s="1171"/>
      <c r="D747" s="1171"/>
      <c r="E747" s="1227"/>
      <c r="F747" s="1094"/>
    </row>
    <row r="748" spans="1:6">
      <c r="A748" s="1167"/>
      <c r="B748" s="1171"/>
      <c r="C748" s="1171"/>
      <c r="D748" s="1171"/>
      <c r="E748" s="1227"/>
      <c r="F748" s="1094"/>
    </row>
    <row r="749" spans="1:6">
      <c r="A749" s="1167"/>
      <c r="B749" s="1171"/>
      <c r="C749" s="1171"/>
      <c r="D749" s="1171"/>
      <c r="E749" s="1227"/>
      <c r="F749" s="1094"/>
    </row>
    <row r="750" spans="1:6">
      <c r="A750" s="1167"/>
      <c r="B750" s="1171"/>
      <c r="C750" s="1171"/>
      <c r="D750" s="1171"/>
      <c r="E750" s="1227"/>
      <c r="F750" s="1094"/>
    </row>
    <row r="751" spans="1:6">
      <c r="A751" s="1167"/>
      <c r="B751" s="1171"/>
      <c r="C751" s="1171"/>
      <c r="D751" s="1171"/>
      <c r="E751" s="1227"/>
      <c r="F751" s="1094"/>
    </row>
    <row r="752" spans="1:6">
      <c r="A752" s="1167"/>
      <c r="B752" s="1171"/>
      <c r="C752" s="1171"/>
      <c r="D752" s="1171"/>
      <c r="E752" s="1227"/>
      <c r="F752" s="1094"/>
    </row>
    <row r="753" spans="1:6">
      <c r="A753" s="1167"/>
      <c r="B753" s="1171"/>
      <c r="C753" s="1171"/>
      <c r="D753" s="1171"/>
      <c r="E753" s="1227"/>
      <c r="F753" s="1094"/>
    </row>
    <row r="754" spans="1:6">
      <c r="A754" s="1167"/>
      <c r="B754" s="1171"/>
      <c r="C754" s="1171"/>
      <c r="D754" s="1171"/>
      <c r="E754" s="1227"/>
      <c r="F754" s="1094"/>
    </row>
    <row r="755" spans="1:6">
      <c r="A755" s="1167"/>
      <c r="B755" s="1171"/>
      <c r="C755" s="1171"/>
      <c r="D755" s="1171"/>
      <c r="E755" s="1227"/>
      <c r="F755" s="1094"/>
    </row>
    <row r="756" spans="1:6">
      <c r="A756" s="1167"/>
      <c r="B756" s="1171"/>
      <c r="C756" s="1171"/>
      <c r="D756" s="1171"/>
      <c r="E756" s="1227"/>
      <c r="F756" s="1094"/>
    </row>
    <row r="757" spans="1:6">
      <c r="A757" s="1167"/>
      <c r="B757" s="1171"/>
      <c r="C757" s="1171"/>
      <c r="D757" s="1171"/>
      <c r="E757" s="1227"/>
      <c r="F757" s="1094"/>
    </row>
    <row r="758" spans="1:6">
      <c r="A758" s="1167"/>
      <c r="B758" s="1171"/>
      <c r="C758" s="1171"/>
      <c r="D758" s="1171"/>
      <c r="E758" s="1227"/>
      <c r="F758" s="1094"/>
    </row>
    <row r="759" spans="1:6">
      <c r="A759" s="1167"/>
      <c r="B759" s="1171"/>
      <c r="C759" s="1171"/>
      <c r="D759" s="1171"/>
      <c r="E759" s="1227"/>
      <c r="F759" s="1094"/>
    </row>
    <row r="760" spans="1:6">
      <c r="A760" s="1167"/>
      <c r="B760" s="1171"/>
      <c r="C760" s="1171"/>
      <c r="D760" s="1171"/>
      <c r="E760" s="1227"/>
      <c r="F760" s="1094"/>
    </row>
    <row r="761" spans="1:6">
      <c r="A761" s="1167"/>
      <c r="B761" s="1171"/>
      <c r="C761" s="1171"/>
      <c r="D761" s="1171"/>
      <c r="E761" s="1227"/>
      <c r="F761" s="1094"/>
    </row>
    <row r="762" spans="1:6">
      <c r="A762" s="1167"/>
      <c r="B762" s="1171"/>
      <c r="C762" s="1171"/>
      <c r="D762" s="1171"/>
      <c r="E762" s="1227"/>
      <c r="F762" s="1094"/>
    </row>
    <row r="763" spans="1:6">
      <c r="A763" s="1167"/>
      <c r="B763" s="1171"/>
      <c r="C763" s="1171"/>
      <c r="D763" s="1171"/>
      <c r="E763" s="1227"/>
      <c r="F763" s="1094"/>
    </row>
    <row r="764" spans="1:6">
      <c r="A764" s="1167"/>
      <c r="B764" s="1171"/>
      <c r="C764" s="1171"/>
      <c r="D764" s="1171"/>
      <c r="E764" s="1227"/>
      <c r="F764" s="1094"/>
    </row>
    <row r="765" spans="1:6">
      <c r="A765" s="1167"/>
      <c r="B765" s="1171"/>
      <c r="C765" s="1171"/>
      <c r="D765" s="1171"/>
      <c r="E765" s="1227"/>
      <c r="F765" s="1094"/>
    </row>
    <row r="766" spans="1:6">
      <c r="A766" s="1167"/>
      <c r="B766" s="1171"/>
      <c r="C766" s="1171"/>
      <c r="D766" s="1171"/>
      <c r="E766" s="1227"/>
      <c r="F766" s="1094"/>
    </row>
    <row r="767" spans="1:6">
      <c r="A767" s="1167"/>
      <c r="B767" s="1171"/>
      <c r="C767" s="1171"/>
      <c r="D767" s="1171"/>
      <c r="E767" s="1227"/>
      <c r="F767" s="1094"/>
    </row>
    <row r="768" spans="1:6">
      <c r="A768" s="1167"/>
      <c r="B768" s="1171"/>
      <c r="C768" s="1171"/>
      <c r="D768" s="1171"/>
      <c r="E768" s="1227"/>
      <c r="F768" s="1094"/>
    </row>
    <row r="769" spans="1:6">
      <c r="A769" s="1167"/>
      <c r="B769" s="1171"/>
      <c r="C769" s="1171"/>
      <c r="D769" s="1171"/>
      <c r="E769" s="1227"/>
      <c r="F769" s="1094"/>
    </row>
    <row r="770" spans="1:6">
      <c r="A770" s="1167"/>
      <c r="B770" s="1171"/>
      <c r="C770" s="1171"/>
      <c r="D770" s="1171"/>
      <c r="E770" s="1227"/>
      <c r="F770" s="1094"/>
    </row>
    <row r="771" spans="1:6">
      <c r="A771" s="1167"/>
      <c r="B771" s="1171"/>
      <c r="C771" s="1171"/>
      <c r="D771" s="1171"/>
      <c r="E771" s="1227"/>
      <c r="F771" s="1094"/>
    </row>
    <row r="772" spans="1:6">
      <c r="A772" s="1167"/>
      <c r="B772" s="1171"/>
      <c r="C772" s="1171"/>
      <c r="D772" s="1171"/>
      <c r="E772" s="1227"/>
      <c r="F772" s="1094"/>
    </row>
    <row r="773" spans="1:6">
      <c r="A773" s="1167"/>
      <c r="B773" s="1171"/>
      <c r="C773" s="1171"/>
      <c r="D773" s="1171"/>
      <c r="E773" s="1227"/>
      <c r="F773" s="1094"/>
    </row>
    <row r="774" spans="1:6">
      <c r="A774" s="1167"/>
      <c r="B774" s="1171"/>
      <c r="C774" s="1171"/>
      <c r="D774" s="1171"/>
      <c r="E774" s="1227"/>
      <c r="F774" s="1094"/>
    </row>
    <row r="775" spans="1:6">
      <c r="A775" s="1167"/>
      <c r="B775" s="1171"/>
      <c r="C775" s="1171"/>
      <c r="D775" s="1171"/>
      <c r="E775" s="1227"/>
      <c r="F775" s="1094"/>
    </row>
    <row r="776" spans="1:6">
      <c r="A776" s="1167"/>
      <c r="B776" s="1171"/>
      <c r="C776" s="1171"/>
      <c r="D776" s="1171"/>
      <c r="E776" s="1227"/>
      <c r="F776" s="1094"/>
    </row>
    <row r="777" spans="1:6">
      <c r="A777" s="1167"/>
      <c r="B777" s="1171"/>
      <c r="C777" s="1171"/>
      <c r="D777" s="1171"/>
      <c r="E777" s="1227"/>
      <c r="F777" s="1094"/>
    </row>
    <row r="778" spans="1:6">
      <c r="A778" s="1167"/>
      <c r="B778" s="1171"/>
      <c r="C778" s="1171"/>
      <c r="D778" s="1171"/>
      <c r="E778" s="1227"/>
      <c r="F778" s="1094"/>
    </row>
    <row r="779" spans="1:6">
      <c r="A779" s="1167"/>
      <c r="B779" s="1171"/>
      <c r="C779" s="1171"/>
      <c r="D779" s="1171"/>
      <c r="E779" s="1227"/>
      <c r="F779" s="1094"/>
    </row>
    <row r="780" spans="1:6">
      <c r="A780" s="1167"/>
      <c r="B780" s="1171"/>
      <c r="C780" s="1171"/>
      <c r="D780" s="1171"/>
      <c r="E780" s="1227"/>
      <c r="F780" s="1094"/>
    </row>
    <row r="781" spans="1:6">
      <c r="A781" s="1167"/>
      <c r="B781" s="1171"/>
      <c r="C781" s="1171"/>
      <c r="D781" s="1171"/>
      <c r="E781" s="1227"/>
      <c r="F781" s="1094"/>
    </row>
    <row r="782" spans="1:6">
      <c r="A782" s="1167"/>
      <c r="B782" s="1171"/>
      <c r="C782" s="1171"/>
      <c r="D782" s="1171"/>
      <c r="E782" s="1227"/>
      <c r="F782" s="1094"/>
    </row>
    <row r="783" spans="1:6">
      <c r="A783" s="1167"/>
      <c r="B783" s="1171"/>
      <c r="C783" s="1171"/>
      <c r="D783" s="1171"/>
      <c r="E783" s="1227"/>
      <c r="F783" s="1094"/>
    </row>
    <row r="784" spans="1:6">
      <c r="A784" s="1167"/>
      <c r="B784" s="1171"/>
      <c r="C784" s="1171"/>
      <c r="D784" s="1171"/>
      <c r="E784" s="1227"/>
      <c r="F784" s="1094"/>
    </row>
    <row r="785" spans="1:6">
      <c r="A785" s="1167"/>
      <c r="B785" s="1171"/>
      <c r="C785" s="1171"/>
      <c r="D785" s="1171"/>
      <c r="E785" s="1227"/>
      <c r="F785" s="1094"/>
    </row>
    <row r="786" spans="1:6">
      <c r="A786" s="1167"/>
      <c r="B786" s="1171"/>
      <c r="C786" s="1171"/>
      <c r="D786" s="1171"/>
      <c r="E786" s="1227"/>
      <c r="F786" s="1094"/>
    </row>
    <row r="787" spans="1:6">
      <c r="A787" s="1167"/>
      <c r="B787" s="1171"/>
      <c r="C787" s="1171"/>
      <c r="D787" s="1171"/>
      <c r="E787" s="1227"/>
      <c r="F787" s="1094"/>
    </row>
    <row r="788" spans="1:6">
      <c r="A788" s="1167"/>
      <c r="B788" s="1171"/>
      <c r="C788" s="1171"/>
      <c r="D788" s="1171"/>
      <c r="E788" s="1227"/>
      <c r="F788" s="1094"/>
    </row>
    <row r="789" spans="1:6">
      <c r="A789" s="1167"/>
      <c r="B789" s="1171"/>
      <c r="C789" s="1171"/>
      <c r="D789" s="1171"/>
      <c r="E789" s="1227"/>
      <c r="F789" s="1094"/>
    </row>
    <row r="790" spans="1:6">
      <c r="A790" s="1167"/>
      <c r="B790" s="1171"/>
      <c r="C790" s="1171"/>
      <c r="D790" s="1171"/>
      <c r="E790" s="1227"/>
      <c r="F790" s="1094"/>
    </row>
    <row r="791" spans="1:6">
      <c r="A791" s="1167"/>
      <c r="B791" s="1171"/>
      <c r="C791" s="1171"/>
      <c r="D791" s="1171"/>
      <c r="E791" s="1227"/>
      <c r="F791" s="1094"/>
    </row>
    <row r="792" spans="1:6">
      <c r="A792" s="1167"/>
      <c r="B792" s="1171"/>
      <c r="C792" s="1171"/>
      <c r="D792" s="1171"/>
      <c r="E792" s="1227"/>
      <c r="F792" s="1094"/>
    </row>
    <row r="793" spans="1:6">
      <c r="A793" s="1167"/>
      <c r="B793" s="1171"/>
      <c r="C793" s="1171"/>
      <c r="D793" s="1171"/>
      <c r="E793" s="1227"/>
      <c r="F793" s="1094"/>
    </row>
    <row r="794" spans="1:6">
      <c r="A794" s="1167"/>
      <c r="B794" s="1171"/>
      <c r="C794" s="1171"/>
      <c r="D794" s="1171"/>
      <c r="E794" s="1227"/>
      <c r="F794" s="1094"/>
    </row>
    <row r="795" spans="1:6">
      <c r="A795" s="1167"/>
      <c r="B795" s="1171"/>
      <c r="C795" s="1171"/>
      <c r="D795" s="1171"/>
      <c r="E795" s="1227"/>
      <c r="F795" s="1094"/>
    </row>
    <row r="796" spans="1:6">
      <c r="A796" s="1167"/>
      <c r="B796" s="1171"/>
      <c r="C796" s="1171"/>
      <c r="D796" s="1171"/>
      <c r="E796" s="1227"/>
      <c r="F796" s="1094"/>
    </row>
    <row r="797" spans="1:6">
      <c r="A797" s="1167"/>
      <c r="B797" s="1171"/>
      <c r="C797" s="1171"/>
      <c r="D797" s="1171"/>
      <c r="E797" s="1227"/>
      <c r="F797" s="1094"/>
    </row>
    <row r="798" spans="1:6">
      <c r="A798" s="1167"/>
      <c r="B798" s="1171"/>
      <c r="C798" s="1171"/>
      <c r="D798" s="1171"/>
      <c r="E798" s="1227"/>
      <c r="F798" s="1094"/>
    </row>
    <row r="799" spans="1:6">
      <c r="A799" s="1167"/>
      <c r="B799" s="1171"/>
      <c r="C799" s="1171"/>
      <c r="D799" s="1171"/>
      <c r="E799" s="1227"/>
      <c r="F799" s="1094"/>
    </row>
    <row r="800" spans="1:6">
      <c r="A800" s="1167"/>
      <c r="B800" s="1171"/>
      <c r="C800" s="1171"/>
      <c r="D800" s="1171"/>
      <c r="E800" s="1227"/>
      <c r="F800" s="1094"/>
    </row>
    <row r="801" spans="1:6">
      <c r="A801" s="1167"/>
      <c r="B801" s="1171"/>
      <c r="C801" s="1171"/>
      <c r="D801" s="1171"/>
      <c r="E801" s="1227"/>
      <c r="F801" s="1094"/>
    </row>
    <row r="802" spans="1:6">
      <c r="A802" s="1167"/>
      <c r="B802" s="1171"/>
      <c r="C802" s="1171"/>
      <c r="D802" s="1171"/>
      <c r="E802" s="1227"/>
      <c r="F802" s="1094"/>
    </row>
    <row r="803" spans="1:6">
      <c r="A803" s="1167"/>
      <c r="B803" s="1171"/>
      <c r="C803" s="1171"/>
      <c r="D803" s="1171"/>
      <c r="E803" s="1227"/>
      <c r="F803" s="1094"/>
    </row>
    <row r="804" spans="1:6">
      <c r="A804" s="1167"/>
      <c r="B804" s="1171"/>
      <c r="C804" s="1171"/>
      <c r="D804" s="1171"/>
      <c r="E804" s="1227"/>
      <c r="F804" s="1094"/>
    </row>
    <row r="805" spans="1:6">
      <c r="A805" s="1167"/>
      <c r="B805" s="1171"/>
      <c r="C805" s="1171"/>
      <c r="D805" s="1171"/>
      <c r="E805" s="1227"/>
      <c r="F805" s="1094"/>
    </row>
    <row r="806" spans="1:6">
      <c r="A806" s="1167"/>
      <c r="B806" s="1171"/>
      <c r="C806" s="1171"/>
      <c r="D806" s="1171"/>
      <c r="E806" s="1227"/>
      <c r="F806" s="1094"/>
    </row>
    <row r="807" spans="1:6">
      <c r="A807" s="1167"/>
      <c r="B807" s="1171"/>
      <c r="C807" s="1171"/>
      <c r="D807" s="1171"/>
      <c r="E807" s="1227"/>
      <c r="F807" s="1094"/>
    </row>
    <row r="808" spans="1:6">
      <c r="A808" s="1167"/>
      <c r="B808" s="1171"/>
      <c r="C808" s="1171"/>
      <c r="D808" s="1171"/>
      <c r="E808" s="1227"/>
      <c r="F808" s="1094"/>
    </row>
    <row r="809" spans="1:6">
      <c r="A809" s="1167"/>
      <c r="B809" s="1171"/>
      <c r="C809" s="1171"/>
      <c r="D809" s="1171"/>
      <c r="E809" s="1227"/>
      <c r="F809" s="1094"/>
    </row>
    <row r="810" spans="1:6">
      <c r="A810" s="1167"/>
      <c r="B810" s="1171"/>
      <c r="C810" s="1171"/>
      <c r="D810" s="1171"/>
      <c r="E810" s="1227"/>
      <c r="F810" s="1094"/>
    </row>
    <row r="811" spans="1:6">
      <c r="A811" s="1167"/>
      <c r="B811" s="1171"/>
      <c r="C811" s="1171"/>
      <c r="D811" s="1171"/>
      <c r="E811" s="1227"/>
      <c r="F811" s="1094"/>
    </row>
    <row r="812" spans="1:6">
      <c r="A812" s="1167"/>
      <c r="B812" s="1171"/>
      <c r="C812" s="1171"/>
      <c r="D812" s="1171"/>
      <c r="E812" s="1227"/>
      <c r="F812" s="1094"/>
    </row>
    <row r="813" spans="1:6">
      <c r="A813" s="1167"/>
      <c r="B813" s="1171"/>
      <c r="C813" s="1171"/>
      <c r="D813" s="1171"/>
      <c r="E813" s="1227"/>
      <c r="F813" s="1094"/>
    </row>
    <row r="814" spans="1:6">
      <c r="A814" s="1167"/>
      <c r="B814" s="1171"/>
      <c r="C814" s="1171"/>
      <c r="D814" s="1171"/>
      <c r="E814" s="1227"/>
      <c r="F814" s="1094"/>
    </row>
    <row r="815" spans="1:6">
      <c r="A815" s="1167"/>
      <c r="B815" s="1171"/>
      <c r="C815" s="1171"/>
      <c r="D815" s="1171"/>
      <c r="E815" s="1227"/>
      <c r="F815" s="1094"/>
    </row>
    <row r="816" spans="1:6">
      <c r="A816" s="1167"/>
      <c r="B816" s="1171"/>
      <c r="C816" s="1171"/>
      <c r="D816" s="1171"/>
      <c r="E816" s="1227"/>
      <c r="F816" s="1094"/>
    </row>
    <row r="817" spans="1:6">
      <c r="A817" s="1167"/>
      <c r="B817" s="1171"/>
      <c r="C817" s="1171"/>
      <c r="D817" s="1171"/>
      <c r="E817" s="1227"/>
      <c r="F817" s="1094"/>
    </row>
    <row r="818" spans="1:6">
      <c r="A818" s="1167"/>
      <c r="B818" s="1171"/>
      <c r="C818" s="1171"/>
      <c r="D818" s="1171"/>
      <c r="E818" s="1227"/>
      <c r="F818" s="1094"/>
    </row>
    <row r="819" spans="1:6">
      <c r="A819" s="1167"/>
      <c r="B819" s="1171"/>
      <c r="C819" s="1171"/>
      <c r="D819" s="1171"/>
      <c r="E819" s="1227"/>
      <c r="F819" s="1094"/>
    </row>
    <row r="820" spans="1:6">
      <c r="A820" s="1167"/>
      <c r="B820" s="1171"/>
      <c r="C820" s="1171"/>
      <c r="D820" s="1171"/>
      <c r="E820" s="1227"/>
      <c r="F820" s="1094"/>
    </row>
    <row r="821" spans="1:6">
      <c r="A821" s="1167"/>
      <c r="B821" s="1171"/>
      <c r="C821" s="1171"/>
      <c r="D821" s="1171"/>
      <c r="E821" s="1227"/>
      <c r="F821" s="1094"/>
    </row>
    <row r="822" spans="1:6">
      <c r="A822" s="1167"/>
      <c r="B822" s="1171"/>
      <c r="C822" s="1171"/>
      <c r="D822" s="1171"/>
      <c r="E822" s="1227"/>
      <c r="F822" s="1094"/>
    </row>
    <row r="823" spans="1:6">
      <c r="A823" s="1167"/>
      <c r="B823" s="1171"/>
      <c r="C823" s="1171"/>
      <c r="D823" s="1171"/>
      <c r="E823" s="1227"/>
      <c r="F823" s="1094"/>
    </row>
    <row r="824" spans="1:6">
      <c r="A824" s="1167"/>
      <c r="B824" s="1171"/>
      <c r="C824" s="1171"/>
      <c r="D824" s="1171"/>
      <c r="E824" s="1227"/>
      <c r="F824" s="1094"/>
    </row>
    <row r="825" spans="1:6">
      <c r="A825" s="1167"/>
      <c r="B825" s="1171"/>
      <c r="C825" s="1171"/>
      <c r="D825" s="1171"/>
      <c r="E825" s="1227"/>
      <c r="F825" s="1094"/>
    </row>
    <row r="826" spans="1:6">
      <c r="A826" s="1167"/>
      <c r="B826" s="1171"/>
      <c r="C826" s="1171"/>
      <c r="D826" s="1171"/>
      <c r="E826" s="1227"/>
      <c r="F826" s="1094"/>
    </row>
    <row r="827" spans="1:6">
      <c r="A827" s="1167"/>
      <c r="B827" s="1171"/>
      <c r="C827" s="1171"/>
      <c r="D827" s="1171"/>
      <c r="E827" s="1227"/>
      <c r="F827" s="1094"/>
    </row>
    <row r="828" spans="1:6">
      <c r="A828" s="1167"/>
      <c r="B828" s="1171"/>
      <c r="C828" s="1171"/>
      <c r="D828" s="1171"/>
      <c r="E828" s="1227"/>
      <c r="F828" s="1094"/>
    </row>
    <row r="829" spans="1:6">
      <c r="A829" s="1167"/>
      <c r="B829" s="1171"/>
      <c r="C829" s="1171"/>
      <c r="D829" s="1171"/>
      <c r="E829" s="1227"/>
      <c r="F829" s="1094"/>
    </row>
    <row r="830" spans="1:6">
      <c r="A830" s="1167"/>
      <c r="B830" s="1171"/>
      <c r="C830" s="1171"/>
      <c r="D830" s="1171"/>
      <c r="E830" s="1227"/>
      <c r="F830" s="1094"/>
    </row>
    <row r="831" spans="1:6">
      <c r="A831" s="1167"/>
      <c r="B831" s="1171"/>
      <c r="C831" s="1171"/>
      <c r="D831" s="1171"/>
      <c r="E831" s="1227"/>
      <c r="F831" s="1094"/>
    </row>
    <row r="832" spans="1:6">
      <c r="A832" s="1167"/>
      <c r="B832" s="1171"/>
      <c r="C832" s="1171"/>
      <c r="D832" s="1171"/>
      <c r="E832" s="1227"/>
      <c r="F832" s="1094"/>
    </row>
    <row r="833" spans="1:6">
      <c r="A833" s="1167"/>
      <c r="B833" s="1171"/>
      <c r="C833" s="1171"/>
      <c r="D833" s="1171"/>
      <c r="E833" s="1227"/>
      <c r="F833" s="1094"/>
    </row>
    <row r="834" spans="1:6">
      <c r="A834" s="1167"/>
      <c r="B834" s="1171"/>
      <c r="C834" s="1171"/>
      <c r="D834" s="1171"/>
      <c r="E834" s="1227"/>
      <c r="F834" s="1094"/>
    </row>
    <row r="835" spans="1:6">
      <c r="A835" s="1167"/>
      <c r="B835" s="1171"/>
      <c r="C835" s="1171"/>
      <c r="D835" s="1171"/>
      <c r="E835" s="1227"/>
      <c r="F835" s="1094"/>
    </row>
    <row r="836" spans="1:6">
      <c r="A836" s="1167"/>
      <c r="B836" s="1171"/>
      <c r="C836" s="1171"/>
      <c r="D836" s="1171"/>
      <c r="E836" s="1227"/>
      <c r="F836" s="1094"/>
    </row>
    <row r="837" spans="1:6">
      <c r="A837" s="1167"/>
      <c r="B837" s="1171"/>
      <c r="C837" s="1171"/>
      <c r="D837" s="1171"/>
      <c r="E837" s="1227"/>
      <c r="F837" s="1094"/>
    </row>
    <row r="838" spans="1:6">
      <c r="A838" s="1167"/>
      <c r="B838" s="1171"/>
      <c r="C838" s="1171"/>
      <c r="D838" s="1171"/>
      <c r="E838" s="1227"/>
      <c r="F838" s="1094"/>
    </row>
    <row r="839" spans="1:6">
      <c r="A839" s="1167"/>
      <c r="B839" s="1171"/>
      <c r="C839" s="1171"/>
      <c r="D839" s="1171"/>
      <c r="E839" s="1227"/>
      <c r="F839" s="1094"/>
    </row>
    <row r="840" spans="1:6">
      <c r="A840" s="1167"/>
      <c r="B840" s="1171"/>
      <c r="C840" s="1171"/>
      <c r="D840" s="1171"/>
      <c r="E840" s="1227"/>
      <c r="F840" s="1094"/>
    </row>
    <row r="841" spans="1:6">
      <c r="A841" s="1167"/>
      <c r="B841" s="1171"/>
      <c r="C841" s="1171"/>
      <c r="D841" s="1171"/>
      <c r="E841" s="1227"/>
      <c r="F841" s="1094"/>
    </row>
    <row r="842" spans="1:6">
      <c r="A842" s="1167"/>
      <c r="B842" s="1171"/>
      <c r="C842" s="1171"/>
      <c r="D842" s="1171"/>
      <c r="E842" s="1227"/>
      <c r="F842" s="1094"/>
    </row>
    <row r="843" spans="1:6">
      <c r="A843" s="1167"/>
      <c r="B843" s="1171"/>
      <c r="C843" s="1171"/>
      <c r="D843" s="1171"/>
      <c r="E843" s="1227"/>
      <c r="F843" s="1094"/>
    </row>
    <row r="844" spans="1:6">
      <c r="A844" s="1167"/>
      <c r="B844" s="1171"/>
      <c r="C844" s="1171"/>
      <c r="D844" s="1171"/>
      <c r="E844" s="1227"/>
      <c r="F844" s="1094"/>
    </row>
    <row r="845" spans="1:6">
      <c r="A845" s="1167"/>
      <c r="B845" s="1171"/>
      <c r="C845" s="1171"/>
      <c r="D845" s="1171"/>
      <c r="E845" s="1227"/>
      <c r="F845" s="1094"/>
    </row>
    <row r="846" spans="1:6">
      <c r="A846" s="1167"/>
      <c r="B846" s="1171"/>
      <c r="C846" s="1171"/>
      <c r="D846" s="1171"/>
      <c r="E846" s="1227"/>
      <c r="F846" s="1094"/>
    </row>
    <row r="847" spans="1:6">
      <c r="A847" s="1167"/>
      <c r="B847" s="1171"/>
      <c r="C847" s="1171"/>
      <c r="D847" s="1171"/>
      <c r="E847" s="1227"/>
      <c r="F847" s="1094"/>
    </row>
    <row r="848" spans="1:6">
      <c r="A848" s="1167"/>
      <c r="B848" s="1171"/>
      <c r="C848" s="1171"/>
      <c r="D848" s="1171"/>
      <c r="E848" s="1227"/>
      <c r="F848" s="1094"/>
    </row>
    <row r="849" spans="1:6">
      <c r="A849" s="1167"/>
      <c r="B849" s="1171"/>
      <c r="C849" s="1171"/>
      <c r="D849" s="1171"/>
      <c r="E849" s="1227"/>
      <c r="F849" s="1094"/>
    </row>
    <row r="850" spans="1:6">
      <c r="A850" s="1167"/>
      <c r="B850" s="1171"/>
      <c r="C850" s="1171"/>
      <c r="D850" s="1171"/>
      <c r="E850" s="1227"/>
      <c r="F850" s="1094"/>
    </row>
    <row r="851" spans="1:6">
      <c r="A851" s="1167"/>
      <c r="B851" s="1171"/>
      <c r="C851" s="1171"/>
      <c r="D851" s="1171"/>
      <c r="E851" s="1227"/>
      <c r="F851" s="1094"/>
    </row>
    <row r="852" spans="1:6">
      <c r="A852" s="1167"/>
      <c r="B852" s="1171"/>
      <c r="C852" s="1171"/>
      <c r="D852" s="1171"/>
      <c r="E852" s="1227"/>
      <c r="F852" s="1094"/>
    </row>
    <row r="853" spans="1:6">
      <c r="A853" s="1167"/>
      <c r="B853" s="1171"/>
      <c r="C853" s="1171"/>
      <c r="D853" s="1171"/>
      <c r="E853" s="1227"/>
      <c r="F853" s="1094"/>
    </row>
    <row r="854" spans="1:6">
      <c r="A854" s="1167"/>
      <c r="B854" s="1171"/>
      <c r="C854" s="1171"/>
      <c r="D854" s="1171"/>
      <c r="E854" s="1227"/>
      <c r="F854" s="1094"/>
    </row>
    <row r="855" spans="1:6">
      <c r="A855" s="1167"/>
      <c r="B855" s="1171"/>
      <c r="C855" s="1171"/>
      <c r="D855" s="1171"/>
      <c r="E855" s="1227"/>
      <c r="F855" s="1094"/>
    </row>
    <row r="856" spans="1:6">
      <c r="A856" s="1167"/>
      <c r="B856" s="1171"/>
      <c r="C856" s="1171"/>
      <c r="D856" s="1171"/>
      <c r="E856" s="1227"/>
      <c r="F856" s="1094"/>
    </row>
    <row r="857" spans="1:6">
      <c r="A857" s="1167"/>
      <c r="B857" s="1171"/>
      <c r="C857" s="1171"/>
      <c r="D857" s="1171"/>
      <c r="E857" s="1227"/>
      <c r="F857" s="1094"/>
    </row>
    <row r="858" spans="1:6">
      <c r="A858" s="1167"/>
      <c r="B858" s="1171"/>
      <c r="C858" s="1171"/>
      <c r="D858" s="1171"/>
      <c r="E858" s="1227"/>
      <c r="F858" s="1094"/>
    </row>
    <row r="859" spans="1:6">
      <c r="A859" s="1167"/>
      <c r="B859" s="1171"/>
      <c r="C859" s="1171"/>
      <c r="D859" s="1171"/>
      <c r="E859" s="1227"/>
      <c r="F859" s="1094"/>
    </row>
    <row r="860" spans="1:6">
      <c r="A860" s="1167"/>
      <c r="B860" s="1171"/>
      <c r="C860" s="1171"/>
      <c r="D860" s="1171"/>
      <c r="E860" s="1227"/>
      <c r="F860" s="1094"/>
    </row>
    <row r="861" spans="1:6">
      <c r="A861" s="1167"/>
      <c r="B861" s="1171"/>
      <c r="C861" s="1171"/>
      <c r="D861" s="1171"/>
      <c r="E861" s="1227"/>
      <c r="F861" s="1094"/>
    </row>
    <row r="862" spans="1:6">
      <c r="A862" s="1167"/>
      <c r="B862" s="1171"/>
      <c r="C862" s="1171"/>
      <c r="D862" s="1171"/>
      <c r="E862" s="1227"/>
      <c r="F862" s="1094"/>
    </row>
    <row r="863" spans="1:6">
      <c r="A863" s="1167"/>
      <c r="B863" s="1171"/>
      <c r="C863" s="1171"/>
      <c r="D863" s="1171"/>
      <c r="E863" s="1227"/>
      <c r="F863" s="1094"/>
    </row>
    <row r="864" spans="1:6">
      <c r="A864" s="1167"/>
      <c r="B864" s="1171"/>
      <c r="C864" s="1171"/>
      <c r="D864" s="1171"/>
      <c r="E864" s="1227"/>
      <c r="F864" s="1094"/>
    </row>
    <row r="865" spans="1:6">
      <c r="A865" s="1167"/>
      <c r="B865" s="1171"/>
      <c r="C865" s="1171"/>
      <c r="D865" s="1171"/>
      <c r="E865" s="1227"/>
      <c r="F865" s="1094"/>
    </row>
    <row r="866" spans="1:6">
      <c r="A866" s="1167"/>
      <c r="B866" s="1171"/>
      <c r="C866" s="1171"/>
      <c r="D866" s="1171"/>
      <c r="E866" s="1227"/>
      <c r="F866" s="1094"/>
    </row>
    <row r="867" spans="1:6">
      <c r="A867" s="1167"/>
      <c r="B867" s="1171"/>
      <c r="C867" s="1171"/>
      <c r="D867" s="1171"/>
      <c r="E867" s="1227"/>
      <c r="F867" s="1094"/>
    </row>
    <row r="868" spans="1:6">
      <c r="A868" s="1167"/>
      <c r="B868" s="1171"/>
      <c r="C868" s="1171"/>
      <c r="D868" s="1171"/>
      <c r="E868" s="1227"/>
      <c r="F868" s="1094"/>
    </row>
    <row r="869" spans="1:6">
      <c r="A869" s="1167"/>
      <c r="B869" s="1171"/>
      <c r="C869" s="1171"/>
      <c r="D869" s="1171"/>
      <c r="E869" s="1227"/>
      <c r="F869" s="1094"/>
    </row>
    <row r="870" spans="1:6">
      <c r="A870" s="1167"/>
      <c r="B870" s="1171"/>
      <c r="C870" s="1171"/>
      <c r="D870" s="1171"/>
      <c r="E870" s="1227"/>
      <c r="F870" s="1094"/>
    </row>
    <row r="871" spans="1:6">
      <c r="A871" s="1167"/>
      <c r="B871" s="1171"/>
      <c r="C871" s="1171"/>
      <c r="D871" s="1171"/>
      <c r="E871" s="1227"/>
      <c r="F871" s="1094"/>
    </row>
    <row r="872" spans="1:6">
      <c r="A872" s="1167"/>
      <c r="B872" s="1171"/>
      <c r="C872" s="1171"/>
      <c r="D872" s="1171"/>
      <c r="E872" s="1227"/>
      <c r="F872" s="1094"/>
    </row>
    <row r="873" spans="1:6">
      <c r="A873" s="1167"/>
      <c r="B873" s="1171"/>
      <c r="C873" s="1171"/>
      <c r="D873" s="1171"/>
      <c r="E873" s="1227"/>
      <c r="F873" s="1094"/>
    </row>
    <row r="874" spans="1:6">
      <c r="A874" s="1167"/>
      <c r="B874" s="1171"/>
      <c r="C874" s="1171"/>
      <c r="D874" s="1171"/>
      <c r="E874" s="1227"/>
      <c r="F874" s="1094"/>
    </row>
    <row r="875" spans="1:6">
      <c r="A875" s="1167"/>
      <c r="B875" s="1171"/>
      <c r="C875" s="1171"/>
      <c r="D875" s="1171"/>
      <c r="E875" s="1227"/>
      <c r="F875" s="1094"/>
    </row>
    <row r="876" spans="1:6">
      <c r="A876" s="1167"/>
      <c r="B876" s="1171"/>
      <c r="C876" s="1171"/>
      <c r="D876" s="1171"/>
      <c r="E876" s="1227"/>
      <c r="F876" s="1094"/>
    </row>
    <row r="877" spans="1:6">
      <c r="A877" s="1167"/>
      <c r="B877" s="1171"/>
      <c r="C877" s="1171"/>
      <c r="D877" s="1171"/>
      <c r="E877" s="1227"/>
      <c r="F877" s="1094"/>
    </row>
    <row r="878" spans="1:6">
      <c r="A878" s="1167"/>
      <c r="B878" s="1171"/>
      <c r="C878" s="1171"/>
      <c r="D878" s="1171"/>
      <c r="E878" s="1227"/>
      <c r="F878" s="1094"/>
    </row>
    <row r="879" spans="1:6">
      <c r="A879" s="1167"/>
      <c r="B879" s="1171"/>
      <c r="C879" s="1171"/>
      <c r="D879" s="1171"/>
      <c r="E879" s="1227"/>
      <c r="F879" s="1094"/>
    </row>
    <row r="880" spans="1:6">
      <c r="A880" s="1167"/>
      <c r="B880" s="1171"/>
      <c r="C880" s="1171"/>
      <c r="D880" s="1171"/>
      <c r="E880" s="1227"/>
      <c r="F880" s="1094"/>
    </row>
    <row r="881" spans="1:6">
      <c r="A881" s="1167"/>
      <c r="B881" s="1171"/>
      <c r="C881" s="1171"/>
      <c r="D881" s="1171"/>
      <c r="E881" s="1227"/>
      <c r="F881" s="1094"/>
    </row>
    <row r="882" spans="1:6">
      <c r="A882" s="1167"/>
      <c r="B882" s="1171"/>
      <c r="C882" s="1171"/>
      <c r="D882" s="1171"/>
      <c r="E882" s="1227"/>
      <c r="F882" s="1094"/>
    </row>
    <row r="883" spans="1:6">
      <c r="A883" s="1167"/>
      <c r="B883" s="1171"/>
      <c r="C883" s="1171"/>
      <c r="D883" s="1171"/>
      <c r="E883" s="1227"/>
      <c r="F883" s="1094"/>
    </row>
    <row r="884" spans="1:6">
      <c r="A884" s="1167"/>
      <c r="B884" s="1171"/>
      <c r="C884" s="1171"/>
      <c r="D884" s="1171"/>
      <c r="E884" s="1227"/>
      <c r="F884" s="1094"/>
    </row>
    <row r="885" spans="1:6">
      <c r="A885" s="1167"/>
      <c r="B885" s="1171"/>
      <c r="C885" s="1171"/>
      <c r="D885" s="1171"/>
      <c r="E885" s="1227"/>
      <c r="F885" s="1094"/>
    </row>
    <row r="886" spans="1:6">
      <c r="A886" s="1167"/>
      <c r="B886" s="1171"/>
      <c r="C886" s="1171"/>
      <c r="D886" s="1171"/>
      <c r="E886" s="1227"/>
      <c r="F886" s="1094"/>
    </row>
    <row r="887" spans="1:6">
      <c r="A887" s="1167"/>
      <c r="B887" s="1171"/>
      <c r="C887" s="1171"/>
      <c r="D887" s="1171"/>
      <c r="E887" s="1227"/>
      <c r="F887" s="1094"/>
    </row>
    <row r="888" spans="1:6">
      <c r="A888" s="1167"/>
      <c r="B888" s="1171"/>
      <c r="C888" s="1171"/>
      <c r="D888" s="1171"/>
      <c r="E888" s="1227"/>
      <c r="F888" s="1094"/>
    </row>
    <row r="889" spans="1:6">
      <c r="A889" s="1167"/>
      <c r="B889" s="1171"/>
      <c r="C889" s="1171"/>
      <c r="D889" s="1171"/>
      <c r="E889" s="1227"/>
      <c r="F889" s="1094"/>
    </row>
    <row r="890" spans="1:6">
      <c r="A890" s="1167"/>
      <c r="B890" s="1171"/>
      <c r="C890" s="1171"/>
      <c r="D890" s="1171"/>
      <c r="E890" s="1227"/>
      <c r="F890" s="1094"/>
    </row>
    <row r="891" spans="1:6">
      <c r="A891" s="1167"/>
      <c r="B891" s="1171"/>
      <c r="C891" s="1171"/>
      <c r="D891" s="1171"/>
      <c r="E891" s="1227"/>
      <c r="F891" s="1094"/>
    </row>
    <row r="892" spans="1:6">
      <c r="A892" s="1167"/>
      <c r="B892" s="1171"/>
      <c r="C892" s="1171"/>
      <c r="D892" s="1171"/>
      <c r="E892" s="1227"/>
      <c r="F892" s="1094"/>
    </row>
    <row r="893" spans="1:6">
      <c r="A893" s="1167"/>
      <c r="B893" s="1171"/>
      <c r="C893" s="1171"/>
      <c r="D893" s="1171"/>
      <c r="E893" s="1227"/>
      <c r="F893" s="1094"/>
    </row>
    <row r="894" spans="1:6">
      <c r="A894" s="1167"/>
      <c r="B894" s="1171"/>
      <c r="C894" s="1171"/>
      <c r="D894" s="1171"/>
      <c r="E894" s="1227"/>
      <c r="F894" s="1094"/>
    </row>
    <row r="895" spans="1:6">
      <c r="A895" s="1167"/>
      <c r="B895" s="1171"/>
      <c r="C895" s="1171"/>
      <c r="D895" s="1171"/>
      <c r="E895" s="1227"/>
      <c r="F895" s="1094"/>
    </row>
    <row r="896" spans="1:6">
      <c r="A896" s="1167"/>
      <c r="B896" s="1171"/>
      <c r="C896" s="1171"/>
      <c r="D896" s="1171"/>
      <c r="E896" s="1227"/>
      <c r="F896" s="1094"/>
    </row>
    <row r="897" spans="1:6">
      <c r="A897" s="1167"/>
      <c r="B897" s="1171"/>
      <c r="C897" s="1171"/>
      <c r="D897" s="1171"/>
      <c r="E897" s="1227"/>
      <c r="F897" s="1094"/>
    </row>
    <row r="898" spans="1:6">
      <c r="A898" s="1167"/>
      <c r="B898" s="1171"/>
      <c r="C898" s="1171"/>
      <c r="D898" s="1171"/>
      <c r="E898" s="1227"/>
      <c r="F898" s="1094"/>
    </row>
    <row r="899" spans="1:6">
      <c r="A899" s="1167"/>
      <c r="B899" s="1171"/>
      <c r="C899" s="1171"/>
      <c r="D899" s="1171"/>
      <c r="E899" s="1227"/>
      <c r="F899" s="1094"/>
    </row>
    <row r="900" spans="1:6">
      <c r="A900" s="1167"/>
      <c r="B900" s="1171"/>
      <c r="C900" s="1171"/>
      <c r="D900" s="1171"/>
      <c r="E900" s="1227"/>
      <c r="F900" s="1094"/>
    </row>
    <row r="901" spans="1:6">
      <c r="A901" s="1167"/>
      <c r="B901" s="1171"/>
      <c r="C901" s="1171"/>
      <c r="D901" s="1171"/>
      <c r="E901" s="1227"/>
      <c r="F901" s="1094"/>
    </row>
    <row r="902" spans="1:6">
      <c r="A902" s="1167"/>
      <c r="B902" s="1171"/>
      <c r="C902" s="1171"/>
      <c r="D902" s="1171"/>
      <c r="E902" s="1227"/>
      <c r="F902" s="1094"/>
    </row>
    <row r="903" spans="1:6">
      <c r="A903" s="1167"/>
      <c r="B903" s="1171"/>
      <c r="C903" s="1171"/>
      <c r="D903" s="1171"/>
      <c r="E903" s="1227"/>
      <c r="F903" s="1094"/>
    </row>
    <row r="904" spans="1:6">
      <c r="A904" s="1167"/>
      <c r="B904" s="1171"/>
      <c r="C904" s="1171"/>
      <c r="D904" s="1171"/>
      <c r="E904" s="1227"/>
      <c r="F904" s="1094"/>
    </row>
    <row r="905" spans="1:6">
      <c r="A905" s="1167"/>
      <c r="B905" s="1171"/>
      <c r="C905" s="1171"/>
      <c r="D905" s="1171"/>
      <c r="E905" s="1227"/>
      <c r="F905" s="1094"/>
    </row>
    <row r="906" spans="1:6">
      <c r="A906" s="1167"/>
      <c r="B906" s="1171"/>
      <c r="C906" s="1171"/>
      <c r="D906" s="1171"/>
      <c r="E906" s="1227"/>
      <c r="F906" s="1094"/>
    </row>
    <row r="907" spans="1:6">
      <c r="A907" s="1167"/>
      <c r="B907" s="1171"/>
      <c r="C907" s="1171"/>
      <c r="D907" s="1171"/>
      <c r="E907" s="1227"/>
      <c r="F907" s="1094"/>
    </row>
    <row r="908" spans="1:6">
      <c r="A908" s="1167"/>
      <c r="B908" s="1171"/>
      <c r="C908" s="1171"/>
      <c r="D908" s="1171"/>
      <c r="E908" s="1227"/>
      <c r="F908" s="1094"/>
    </row>
    <row r="909" spans="1:6">
      <c r="A909" s="1167"/>
      <c r="B909" s="1171"/>
      <c r="C909" s="1171"/>
      <c r="D909" s="1171"/>
      <c r="E909" s="1227"/>
      <c r="F909" s="1094"/>
    </row>
    <row r="910" spans="1:6">
      <c r="A910" s="1167"/>
      <c r="B910" s="1171"/>
      <c r="C910" s="1171"/>
      <c r="D910" s="1171"/>
      <c r="E910" s="1227"/>
      <c r="F910" s="1094"/>
    </row>
    <row r="911" spans="1:6">
      <c r="A911" s="1167"/>
      <c r="B911" s="1171"/>
      <c r="C911" s="1171"/>
      <c r="D911" s="1171"/>
      <c r="E911" s="1227"/>
      <c r="F911" s="1094"/>
    </row>
    <row r="912" spans="1:6">
      <c r="A912" s="1167"/>
      <c r="B912" s="1171"/>
      <c r="C912" s="1171"/>
      <c r="D912" s="1171"/>
      <c r="E912" s="1227"/>
      <c r="F912" s="1094"/>
    </row>
    <row r="913" spans="1:6">
      <c r="A913" s="1167"/>
      <c r="B913" s="1171"/>
      <c r="C913" s="1171"/>
      <c r="D913" s="1171"/>
      <c r="E913" s="1227"/>
      <c r="F913" s="1094"/>
    </row>
    <row r="914" spans="1:6">
      <c r="A914" s="1167"/>
      <c r="B914" s="1171"/>
      <c r="C914" s="1171"/>
      <c r="D914" s="1171"/>
      <c r="E914" s="1227"/>
      <c r="F914" s="1094"/>
    </row>
    <row r="915" spans="1:6">
      <c r="A915" s="1167"/>
      <c r="B915" s="1171"/>
      <c r="C915" s="1171"/>
      <c r="D915" s="1171"/>
      <c r="E915" s="1227"/>
      <c r="F915" s="1094"/>
    </row>
    <row r="916" spans="1:6">
      <c r="A916" s="1167"/>
      <c r="B916" s="1171"/>
      <c r="C916" s="1171"/>
      <c r="D916" s="1171"/>
      <c r="E916" s="1227"/>
      <c r="F916" s="1094"/>
    </row>
    <row r="917" spans="1:6">
      <c r="A917" s="1167"/>
      <c r="B917" s="1171"/>
      <c r="C917" s="1171"/>
      <c r="D917" s="1171"/>
      <c r="E917" s="1227"/>
      <c r="F917" s="1094"/>
    </row>
    <row r="918" spans="1:6">
      <c r="A918" s="1167"/>
      <c r="B918" s="1171"/>
      <c r="C918" s="1171"/>
      <c r="D918" s="1171"/>
      <c r="E918" s="1227"/>
      <c r="F918" s="1094"/>
    </row>
    <row r="919" spans="1:6">
      <c r="A919" s="1167"/>
      <c r="B919" s="1171"/>
      <c r="C919" s="1171"/>
      <c r="D919" s="1171"/>
      <c r="E919" s="1227"/>
      <c r="F919" s="1094"/>
    </row>
    <row r="920" spans="1:6">
      <c r="A920" s="1167"/>
      <c r="B920" s="1171"/>
      <c r="C920" s="1171"/>
      <c r="D920" s="1171"/>
      <c r="E920" s="1227"/>
      <c r="F920" s="1094"/>
    </row>
    <row r="921" spans="1:6">
      <c r="A921" s="1167"/>
      <c r="B921" s="1171"/>
      <c r="C921" s="1171"/>
      <c r="D921" s="1171"/>
      <c r="E921" s="1227"/>
      <c r="F921" s="1094"/>
    </row>
    <row r="922" spans="1:6">
      <c r="A922" s="1167"/>
      <c r="B922" s="1171"/>
      <c r="C922" s="1171"/>
      <c r="D922" s="1171"/>
      <c r="E922" s="1227"/>
      <c r="F922" s="1094"/>
    </row>
    <row r="923" spans="1:6">
      <c r="A923" s="1167"/>
      <c r="B923" s="1171"/>
      <c r="C923" s="1171"/>
      <c r="D923" s="1171"/>
      <c r="E923" s="1227"/>
      <c r="F923" s="1094"/>
    </row>
    <row r="924" spans="1:6">
      <c r="A924" s="1167"/>
      <c r="B924" s="1171"/>
      <c r="C924" s="1171"/>
      <c r="D924" s="1171"/>
      <c r="E924" s="1227"/>
      <c r="F924" s="1094"/>
    </row>
    <row r="925" spans="1:6">
      <c r="A925" s="1167"/>
      <c r="B925" s="1171"/>
      <c r="C925" s="1171"/>
      <c r="D925" s="1171"/>
      <c r="E925" s="1227"/>
      <c r="F925" s="1094"/>
    </row>
    <row r="926" spans="1:6">
      <c r="A926" s="1167"/>
      <c r="B926" s="1171"/>
      <c r="C926" s="1171"/>
      <c r="D926" s="1171"/>
      <c r="E926" s="1227"/>
      <c r="F926" s="1094"/>
    </row>
    <row r="927" spans="1:6">
      <c r="A927" s="1167"/>
      <c r="B927" s="1171"/>
      <c r="C927" s="1171"/>
      <c r="D927" s="1171"/>
      <c r="E927" s="1227"/>
      <c r="F927" s="1094"/>
    </row>
    <row r="928" spans="1:6">
      <c r="A928" s="1167"/>
      <c r="B928" s="1171"/>
      <c r="C928" s="1171"/>
      <c r="D928" s="1171"/>
      <c r="E928" s="1227"/>
      <c r="F928" s="1094"/>
    </row>
    <row r="929" spans="1:6">
      <c r="A929" s="1167"/>
      <c r="B929" s="1171"/>
      <c r="C929" s="1171"/>
      <c r="D929" s="1171"/>
      <c r="E929" s="1227"/>
      <c r="F929" s="1094"/>
    </row>
    <row r="930" spans="1:6">
      <c r="A930" s="1167"/>
      <c r="B930" s="1171"/>
      <c r="C930" s="1171"/>
      <c r="D930" s="1171"/>
      <c r="E930" s="1227"/>
      <c r="F930" s="1094"/>
    </row>
    <row r="931" spans="1:6">
      <c r="A931" s="1167"/>
      <c r="B931" s="1171"/>
      <c r="C931" s="1171"/>
      <c r="D931" s="1171"/>
      <c r="E931" s="1227"/>
      <c r="F931" s="1094"/>
    </row>
    <row r="932" spans="1:6">
      <c r="A932" s="1167"/>
      <c r="B932" s="1171"/>
      <c r="C932" s="1171"/>
      <c r="D932" s="1171"/>
      <c r="E932" s="1227"/>
      <c r="F932" s="1094"/>
    </row>
    <row r="933" spans="1:6">
      <c r="A933" s="1167"/>
      <c r="B933" s="1171"/>
      <c r="C933" s="1171"/>
      <c r="D933" s="1171"/>
      <c r="E933" s="1227"/>
      <c r="F933" s="1094"/>
    </row>
    <row r="934" spans="1:6">
      <c r="A934" s="1167"/>
      <c r="B934" s="1171"/>
      <c r="C934" s="1171"/>
      <c r="D934" s="1171"/>
      <c r="E934" s="1227"/>
      <c r="F934" s="1094"/>
    </row>
    <row r="935" spans="1:6">
      <c r="A935" s="1167"/>
      <c r="B935" s="1171"/>
      <c r="C935" s="1171"/>
      <c r="D935" s="1171"/>
      <c r="E935" s="1227"/>
      <c r="F935" s="1094"/>
    </row>
    <row r="936" spans="1:6">
      <c r="A936" s="1167"/>
      <c r="B936" s="1171"/>
      <c r="C936" s="1171"/>
      <c r="D936" s="1171"/>
      <c r="E936" s="1227"/>
      <c r="F936" s="1094"/>
    </row>
    <row r="937" spans="1:6">
      <c r="A937" s="1167"/>
      <c r="B937" s="1171"/>
      <c r="C937" s="1171"/>
      <c r="D937" s="1171"/>
      <c r="E937" s="1227"/>
      <c r="F937" s="1094"/>
    </row>
    <row r="938" spans="1:6">
      <c r="A938" s="1167"/>
      <c r="B938" s="1171"/>
      <c r="C938" s="1171"/>
      <c r="D938" s="1171"/>
      <c r="E938" s="1227"/>
      <c r="F938" s="1094"/>
    </row>
    <row r="939" spans="1:6">
      <c r="A939" s="1167"/>
      <c r="B939" s="1171"/>
      <c r="C939" s="1171"/>
      <c r="D939" s="1171"/>
      <c r="E939" s="1227"/>
      <c r="F939" s="1094"/>
    </row>
    <row r="940" spans="1:6">
      <c r="A940" s="1167"/>
      <c r="B940" s="1171"/>
      <c r="C940" s="1171"/>
      <c r="D940" s="1171"/>
      <c r="E940" s="1227"/>
      <c r="F940" s="1094"/>
    </row>
    <row r="941" spans="1:6">
      <c r="A941" s="1167"/>
      <c r="B941" s="1171"/>
      <c r="C941" s="1171"/>
      <c r="D941" s="1171"/>
      <c r="E941" s="1227"/>
      <c r="F941" s="1094"/>
    </row>
    <row r="942" spans="1:6">
      <c r="A942" s="1167"/>
      <c r="B942" s="1171"/>
      <c r="C942" s="1171"/>
      <c r="D942" s="1171"/>
      <c r="E942" s="1227"/>
      <c r="F942" s="1094"/>
    </row>
    <row r="943" spans="1:6">
      <c r="A943" s="1167"/>
      <c r="B943" s="1171"/>
      <c r="C943" s="1171"/>
      <c r="D943" s="1171"/>
      <c r="E943" s="1227"/>
      <c r="F943" s="1094"/>
    </row>
    <row r="944" spans="1:6">
      <c r="A944" s="1167"/>
      <c r="B944" s="1171"/>
      <c r="C944" s="1171"/>
      <c r="D944" s="1171"/>
      <c r="E944" s="1227"/>
      <c r="F944" s="1094"/>
    </row>
    <row r="945" spans="1:6">
      <c r="A945" s="1167"/>
      <c r="B945" s="1171"/>
      <c r="C945" s="1171"/>
      <c r="D945" s="1171"/>
      <c r="E945" s="1227"/>
      <c r="F945" s="1094"/>
    </row>
    <row r="946" spans="1:6">
      <c r="A946" s="1167"/>
      <c r="B946" s="1171"/>
      <c r="C946" s="1171"/>
      <c r="D946" s="1171"/>
      <c r="E946" s="1227"/>
      <c r="F946" s="1094"/>
    </row>
    <row r="947" spans="1:6">
      <c r="A947" s="1167"/>
      <c r="B947" s="1171"/>
      <c r="C947" s="1171"/>
      <c r="D947" s="1171"/>
      <c r="E947" s="1227"/>
      <c r="F947" s="1094"/>
    </row>
    <row r="948" spans="1:6">
      <c r="A948" s="1167"/>
      <c r="B948" s="1171"/>
      <c r="C948" s="1171"/>
      <c r="D948" s="1171"/>
      <c r="E948" s="1227"/>
      <c r="F948" s="1094"/>
    </row>
    <row r="949" spans="1:6">
      <c r="A949" s="1167"/>
      <c r="B949" s="1171"/>
      <c r="C949" s="1171"/>
      <c r="D949" s="1171"/>
      <c r="E949" s="1227"/>
      <c r="F949" s="1094"/>
    </row>
    <row r="950" spans="1:6">
      <c r="A950" s="1167"/>
      <c r="B950" s="1171"/>
      <c r="C950" s="1171"/>
      <c r="D950" s="1171"/>
      <c r="E950" s="1227"/>
      <c r="F950" s="1094"/>
    </row>
    <row r="951" spans="1:6">
      <c r="A951" s="1167"/>
      <c r="B951" s="1171"/>
      <c r="C951" s="1171"/>
      <c r="D951" s="1171"/>
      <c r="E951" s="1227"/>
      <c r="F951" s="1094"/>
    </row>
    <row r="952" spans="1:6">
      <c r="A952" s="1167"/>
      <c r="B952" s="1171"/>
      <c r="C952" s="1171"/>
      <c r="D952" s="1171"/>
      <c r="E952" s="1227"/>
      <c r="F952" s="1094"/>
    </row>
    <row r="953" spans="1:6">
      <c r="A953" s="1167"/>
      <c r="B953" s="1171"/>
      <c r="C953" s="1171"/>
      <c r="D953" s="1171"/>
      <c r="E953" s="1227"/>
      <c r="F953" s="1094"/>
    </row>
    <row r="954" spans="1:6">
      <c r="A954" s="1167"/>
      <c r="B954" s="1171"/>
      <c r="C954" s="1171"/>
      <c r="D954" s="1171"/>
      <c r="E954" s="1227"/>
      <c r="F954" s="1094"/>
    </row>
    <row r="955" spans="1:6">
      <c r="A955" s="1167"/>
      <c r="B955" s="1171"/>
      <c r="C955" s="1171"/>
      <c r="D955" s="1171"/>
      <c r="E955" s="1227"/>
      <c r="F955" s="1094"/>
    </row>
    <row r="956" spans="1:6">
      <c r="A956" s="1167"/>
      <c r="B956" s="1171"/>
      <c r="C956" s="1171"/>
      <c r="D956" s="1171"/>
      <c r="E956" s="1227"/>
      <c r="F956" s="1094"/>
    </row>
    <row r="957" spans="1:6">
      <c r="A957" s="1167"/>
      <c r="B957" s="1171"/>
      <c r="C957" s="1171"/>
      <c r="D957" s="1171"/>
      <c r="E957" s="1227"/>
      <c r="F957" s="1094"/>
    </row>
    <row r="958" spans="1:6">
      <c r="A958" s="1167"/>
      <c r="B958" s="1171"/>
      <c r="C958" s="1171"/>
      <c r="D958" s="1171"/>
      <c r="E958" s="1227"/>
      <c r="F958" s="1094"/>
    </row>
    <row r="959" spans="1:6">
      <c r="A959" s="1167"/>
      <c r="B959" s="1171"/>
      <c r="C959" s="1171"/>
      <c r="D959" s="1171"/>
      <c r="E959" s="1227"/>
      <c r="F959" s="1094"/>
    </row>
    <row r="960" spans="1:6">
      <c r="A960" s="1167"/>
      <c r="B960" s="1171"/>
      <c r="C960" s="1171"/>
      <c r="D960" s="1171"/>
      <c r="E960" s="1227"/>
      <c r="F960" s="1094"/>
    </row>
    <row r="961" spans="1:6">
      <c r="A961" s="1167"/>
      <c r="B961" s="1171"/>
      <c r="C961" s="1171"/>
      <c r="D961" s="1171"/>
      <c r="E961" s="1227"/>
      <c r="F961" s="1094"/>
    </row>
    <row r="962" spans="1:6">
      <c r="A962" s="1167"/>
      <c r="B962" s="1171"/>
      <c r="C962" s="1171"/>
      <c r="D962" s="1171"/>
      <c r="E962" s="1227"/>
      <c r="F962" s="1094"/>
    </row>
    <row r="963" spans="1:6">
      <c r="A963" s="1167"/>
      <c r="B963" s="1171"/>
      <c r="C963" s="1171"/>
      <c r="D963" s="1171"/>
      <c r="E963" s="1227"/>
      <c r="F963" s="1094"/>
    </row>
    <row r="964" spans="1:6">
      <c r="A964" s="1167"/>
      <c r="B964" s="1171"/>
      <c r="C964" s="1171"/>
      <c r="D964" s="1171"/>
      <c r="E964" s="1227"/>
      <c r="F964" s="1094"/>
    </row>
    <row r="965" spans="1:6">
      <c r="A965" s="1167"/>
      <c r="B965" s="1171"/>
      <c r="C965" s="1171"/>
      <c r="D965" s="1171"/>
      <c r="E965" s="1227"/>
      <c r="F965" s="1094"/>
    </row>
    <row r="966" spans="1:6">
      <c r="A966" s="1167"/>
      <c r="B966" s="1171"/>
      <c r="C966" s="1171"/>
      <c r="D966" s="1171"/>
      <c r="E966" s="1227"/>
      <c r="F966" s="1094"/>
    </row>
    <row r="967" spans="1:6">
      <c r="A967" s="1167"/>
      <c r="B967" s="1171"/>
      <c r="C967" s="1171"/>
      <c r="D967" s="1171"/>
      <c r="E967" s="1227"/>
      <c r="F967" s="1094"/>
    </row>
    <row r="968" spans="1:6">
      <c r="A968" s="1167"/>
      <c r="B968" s="1171"/>
      <c r="C968" s="1171"/>
      <c r="D968" s="1171"/>
      <c r="E968" s="1227"/>
      <c r="F968" s="1094"/>
    </row>
    <row r="969" spans="1:6">
      <c r="A969" s="1167"/>
      <c r="B969" s="1171"/>
      <c r="C969" s="1171"/>
      <c r="D969" s="1171"/>
      <c r="E969" s="1227"/>
      <c r="F969" s="1094"/>
    </row>
    <row r="970" spans="1:6">
      <c r="A970" s="1167"/>
      <c r="B970" s="1171"/>
      <c r="C970" s="1171"/>
      <c r="D970" s="1171"/>
      <c r="E970" s="1227"/>
      <c r="F970" s="1094"/>
    </row>
    <row r="971" spans="1:6">
      <c r="A971" s="1167"/>
      <c r="B971" s="1171"/>
      <c r="C971" s="1171"/>
      <c r="D971" s="1171"/>
      <c r="E971" s="1227"/>
      <c r="F971" s="1094"/>
    </row>
    <row r="972" spans="1:6">
      <c r="A972" s="1167"/>
      <c r="B972" s="1171"/>
      <c r="C972" s="1171"/>
      <c r="D972" s="1171"/>
      <c r="E972" s="1227"/>
      <c r="F972" s="1094"/>
    </row>
    <row r="973" spans="1:6">
      <c r="A973" s="1167"/>
      <c r="B973" s="1171"/>
      <c r="C973" s="1171"/>
      <c r="D973" s="1171"/>
      <c r="E973" s="1227"/>
      <c r="F973" s="1094"/>
    </row>
    <row r="974" spans="1:6">
      <c r="A974" s="1167"/>
      <c r="B974" s="1171"/>
      <c r="C974" s="1171"/>
      <c r="D974" s="1171"/>
      <c r="E974" s="1227"/>
      <c r="F974" s="1094"/>
    </row>
    <row r="975" spans="1:6">
      <c r="A975" s="1167"/>
      <c r="B975" s="1171"/>
      <c r="C975" s="1171"/>
      <c r="D975" s="1171"/>
      <c r="E975" s="1227"/>
      <c r="F975" s="1094"/>
    </row>
    <row r="976" spans="1:6">
      <c r="A976" s="1167"/>
      <c r="B976" s="1171"/>
      <c r="C976" s="1171"/>
      <c r="D976" s="1171"/>
      <c r="E976" s="1227"/>
      <c r="F976" s="1094"/>
    </row>
    <row r="977" spans="1:6">
      <c r="A977" s="1167"/>
      <c r="B977" s="1171"/>
      <c r="C977" s="1171"/>
      <c r="D977" s="1171"/>
      <c r="E977" s="1227"/>
      <c r="F977" s="1094"/>
    </row>
    <row r="978" spans="1:6">
      <c r="A978" s="1167"/>
      <c r="B978" s="1171"/>
      <c r="C978" s="1171"/>
      <c r="D978" s="1171"/>
      <c r="E978" s="1227"/>
      <c r="F978" s="1094"/>
    </row>
    <row r="979" spans="1:6">
      <c r="A979" s="1167"/>
      <c r="B979" s="1171"/>
      <c r="C979" s="1171"/>
      <c r="D979" s="1171"/>
      <c r="E979" s="1227"/>
      <c r="F979" s="1094"/>
    </row>
    <row r="980" spans="1:6">
      <c r="A980" s="1167"/>
      <c r="B980" s="1171"/>
      <c r="C980" s="1171"/>
      <c r="D980" s="1171"/>
      <c r="E980" s="1227"/>
      <c r="F980" s="1094"/>
    </row>
    <row r="981" spans="1:6">
      <c r="A981" s="1167"/>
      <c r="B981" s="1171"/>
      <c r="C981" s="1171"/>
      <c r="D981" s="1171"/>
      <c r="E981" s="1227"/>
      <c r="F981" s="1094"/>
    </row>
    <row r="982" spans="1:6">
      <c r="A982" s="1167"/>
      <c r="B982" s="1171"/>
      <c r="C982" s="1171"/>
      <c r="D982" s="1171"/>
      <c r="E982" s="1227"/>
      <c r="F982" s="1094"/>
    </row>
    <row r="983" spans="1:6">
      <c r="A983" s="1167"/>
      <c r="B983" s="1171"/>
      <c r="C983" s="1171"/>
      <c r="D983" s="1171"/>
      <c r="E983" s="1227"/>
      <c r="F983" s="1094"/>
    </row>
    <row r="984" spans="1:6">
      <c r="A984" s="1167"/>
      <c r="B984" s="1171"/>
      <c r="C984" s="1171"/>
      <c r="D984" s="1171"/>
      <c r="E984" s="1227"/>
      <c r="F984" s="1094"/>
    </row>
    <row r="985" spans="1:6">
      <c r="A985" s="1167"/>
      <c r="B985" s="1171"/>
      <c r="C985" s="1171"/>
      <c r="D985" s="1171"/>
      <c r="E985" s="1227"/>
      <c r="F985" s="1094"/>
    </row>
    <row r="986" spans="1:6">
      <c r="A986" s="1167"/>
      <c r="B986" s="1171"/>
      <c r="C986" s="1171"/>
      <c r="D986" s="1171"/>
      <c r="E986" s="1227"/>
      <c r="F986" s="1094"/>
    </row>
    <row r="987" spans="1:6">
      <c r="A987" s="1167"/>
      <c r="B987" s="1171"/>
      <c r="C987" s="1171"/>
      <c r="D987" s="1171"/>
      <c r="E987" s="1227"/>
      <c r="F987" s="1094"/>
    </row>
    <row r="988" spans="1:6">
      <c r="A988" s="1167"/>
      <c r="B988" s="1171"/>
      <c r="C988" s="1171"/>
      <c r="D988" s="1171"/>
      <c r="E988" s="1227"/>
      <c r="F988" s="1094"/>
    </row>
    <row r="989" spans="1:6">
      <c r="A989" s="1167"/>
      <c r="B989" s="1171"/>
      <c r="C989" s="1171"/>
      <c r="D989" s="1171"/>
      <c r="E989" s="1227"/>
      <c r="F989" s="1094"/>
    </row>
    <row r="990" spans="1:6">
      <c r="A990" s="1167"/>
      <c r="B990" s="1171"/>
      <c r="C990" s="1171"/>
      <c r="D990" s="1171"/>
      <c r="E990" s="1227"/>
      <c r="F990" s="1094"/>
    </row>
    <row r="991" spans="1:6">
      <c r="A991" s="1167"/>
      <c r="B991" s="1171"/>
      <c r="C991" s="1171"/>
      <c r="D991" s="1171"/>
      <c r="E991" s="1227"/>
      <c r="F991" s="1094"/>
    </row>
    <row r="992" spans="1:6">
      <c r="A992" s="1167"/>
      <c r="B992" s="1171"/>
      <c r="C992" s="1171"/>
      <c r="D992" s="1171"/>
      <c r="E992" s="1227"/>
      <c r="F992" s="1094"/>
    </row>
    <row r="993" spans="1:6">
      <c r="A993" s="1167"/>
      <c r="B993" s="1171"/>
      <c r="C993" s="1171"/>
      <c r="D993" s="1171"/>
      <c r="E993" s="1227"/>
      <c r="F993" s="1094"/>
    </row>
    <row r="994" spans="1:6">
      <c r="A994" s="1167"/>
      <c r="B994" s="1171"/>
      <c r="C994" s="1171"/>
      <c r="D994" s="1171"/>
      <c r="E994" s="1227"/>
      <c r="F994" s="1094"/>
    </row>
    <row r="995" spans="1:6">
      <c r="A995" s="1167"/>
      <c r="B995" s="1171"/>
      <c r="C995" s="1171"/>
      <c r="D995" s="1171"/>
      <c r="E995" s="1227"/>
      <c r="F995" s="1094"/>
    </row>
    <row r="996" spans="1:6">
      <c r="A996" s="1167"/>
      <c r="B996" s="1171"/>
      <c r="C996" s="1171"/>
      <c r="D996" s="1171"/>
      <c r="E996" s="1227"/>
      <c r="F996" s="1094"/>
    </row>
    <row r="997" spans="1:6">
      <c r="A997" s="1167"/>
      <c r="B997" s="1171"/>
      <c r="C997" s="1171"/>
      <c r="D997" s="1171"/>
      <c r="E997" s="1227"/>
      <c r="F997" s="1094"/>
    </row>
    <row r="998" spans="1:6">
      <c r="A998" s="1167"/>
      <c r="B998" s="1171"/>
      <c r="C998" s="1171"/>
      <c r="D998" s="1171"/>
      <c r="E998" s="1227"/>
      <c r="F998" s="1094"/>
    </row>
    <row r="999" spans="1:6">
      <c r="A999" s="1167"/>
      <c r="B999" s="1171"/>
      <c r="C999" s="1171"/>
      <c r="D999" s="1171"/>
      <c r="E999" s="1227"/>
      <c r="F999" s="1094"/>
    </row>
    <row r="1000" spans="1:6">
      <c r="A1000" s="1167"/>
      <c r="B1000" s="1171"/>
      <c r="C1000" s="1171"/>
      <c r="D1000" s="1171"/>
      <c r="E1000" s="1227"/>
      <c r="F1000" s="1094"/>
    </row>
    <row r="1001" spans="1:6">
      <c r="A1001" s="1167"/>
      <c r="B1001" s="1171"/>
      <c r="C1001" s="1171"/>
      <c r="D1001" s="1171"/>
      <c r="E1001" s="1227"/>
      <c r="F1001" s="1094"/>
    </row>
    <row r="1002" spans="1:6">
      <c r="A1002" s="1167"/>
      <c r="B1002" s="1171"/>
      <c r="C1002" s="1171"/>
      <c r="D1002" s="1171"/>
      <c r="E1002" s="1227"/>
      <c r="F1002" s="1094"/>
    </row>
    <row r="1003" spans="1:6">
      <c r="A1003" s="1167"/>
      <c r="B1003" s="1171"/>
      <c r="C1003" s="1171"/>
      <c r="D1003" s="1171"/>
      <c r="E1003" s="1227"/>
      <c r="F1003" s="1094"/>
    </row>
    <row r="1004" spans="1:6">
      <c r="A1004" s="1167"/>
      <c r="B1004" s="1171"/>
      <c r="C1004" s="1171"/>
      <c r="D1004" s="1171"/>
      <c r="E1004" s="1227"/>
      <c r="F1004" s="1094"/>
    </row>
    <row r="1005" spans="1:6">
      <c r="A1005" s="1167"/>
      <c r="B1005" s="1171"/>
      <c r="C1005" s="1171"/>
      <c r="D1005" s="1171"/>
      <c r="E1005" s="1227"/>
      <c r="F1005" s="1094"/>
    </row>
    <row r="1006" spans="1:6">
      <c r="A1006" s="1167"/>
      <c r="B1006" s="1171"/>
      <c r="C1006" s="1171"/>
      <c r="D1006" s="1171"/>
      <c r="E1006" s="1227"/>
      <c r="F1006" s="1094"/>
    </row>
    <row r="1007" spans="1:6">
      <c r="A1007" s="1167"/>
      <c r="B1007" s="1171"/>
      <c r="C1007" s="1171"/>
      <c r="D1007" s="1171"/>
      <c r="E1007" s="1227"/>
      <c r="F1007" s="1094"/>
    </row>
    <row r="1008" spans="1:6">
      <c r="A1008" s="1167"/>
      <c r="B1008" s="1171"/>
      <c r="C1008" s="1171"/>
      <c r="D1008" s="1171"/>
      <c r="E1008" s="1227"/>
      <c r="F1008" s="1094"/>
    </row>
    <row r="1009" spans="1:6">
      <c r="A1009" s="1167"/>
      <c r="B1009" s="1171"/>
      <c r="C1009" s="1171"/>
      <c r="D1009" s="1171"/>
      <c r="E1009" s="1227"/>
      <c r="F1009" s="1094"/>
    </row>
    <row r="1010" spans="1:6">
      <c r="A1010" s="1167"/>
      <c r="B1010" s="1171"/>
      <c r="C1010" s="1171"/>
      <c r="D1010" s="1171"/>
      <c r="E1010" s="1227"/>
      <c r="F1010" s="1094"/>
    </row>
    <row r="1011" spans="1:6">
      <c r="A1011" s="1167"/>
      <c r="B1011" s="1171"/>
      <c r="C1011" s="1171"/>
      <c r="D1011" s="1171"/>
      <c r="E1011" s="1227"/>
      <c r="F1011" s="1094"/>
    </row>
    <row r="1012" spans="1:6">
      <c r="A1012" s="1167"/>
      <c r="B1012" s="1171"/>
      <c r="C1012" s="1171"/>
      <c r="D1012" s="1171"/>
      <c r="E1012" s="1227"/>
      <c r="F1012" s="1094"/>
    </row>
    <row r="1013" spans="1:6">
      <c r="A1013" s="1167"/>
      <c r="B1013" s="1171"/>
      <c r="C1013" s="1171"/>
      <c r="D1013" s="1171"/>
      <c r="E1013" s="1227"/>
      <c r="F1013" s="1094"/>
    </row>
    <row r="1014" spans="1:6">
      <c r="A1014" s="1167"/>
      <c r="B1014" s="1171"/>
      <c r="C1014" s="1171"/>
      <c r="D1014" s="1171"/>
      <c r="E1014" s="1227"/>
      <c r="F1014" s="1094"/>
    </row>
    <row r="1015" spans="1:6">
      <c r="A1015" s="1167"/>
      <c r="B1015" s="1171"/>
      <c r="C1015" s="1171"/>
      <c r="D1015" s="1171"/>
      <c r="E1015" s="1227"/>
      <c r="F1015" s="1094"/>
    </row>
    <row r="1016" spans="1:6">
      <c r="A1016" s="1167"/>
      <c r="B1016" s="1171"/>
      <c r="C1016" s="1171"/>
      <c r="D1016" s="1171"/>
      <c r="E1016" s="1227"/>
      <c r="F1016" s="1094"/>
    </row>
    <row r="1017" spans="1:6">
      <c r="A1017" s="1167"/>
      <c r="B1017" s="1171"/>
      <c r="C1017" s="1171"/>
      <c r="D1017" s="1171"/>
      <c r="E1017" s="1227"/>
      <c r="F1017" s="1094"/>
    </row>
    <row r="1018" spans="1:6">
      <c r="A1018" s="1167"/>
      <c r="B1018" s="1171"/>
      <c r="C1018" s="1171"/>
      <c r="D1018" s="1171"/>
      <c r="E1018" s="1227"/>
      <c r="F1018" s="1094"/>
    </row>
    <row r="1019" spans="1:6">
      <c r="A1019" s="1167"/>
      <c r="B1019" s="1171"/>
      <c r="C1019" s="1171"/>
      <c r="D1019" s="1171"/>
      <c r="E1019" s="1227"/>
      <c r="F1019" s="1094"/>
    </row>
    <row r="1020" spans="1:6">
      <c r="A1020" s="1167"/>
      <c r="B1020" s="1171"/>
      <c r="C1020" s="1171"/>
      <c r="D1020" s="1171"/>
      <c r="E1020" s="1227"/>
      <c r="F1020" s="1094"/>
    </row>
    <row r="1021" spans="1:6">
      <c r="A1021" s="1167"/>
      <c r="B1021" s="1171"/>
      <c r="C1021" s="1171"/>
      <c r="D1021" s="1171"/>
      <c r="E1021" s="1227"/>
      <c r="F1021" s="1094"/>
    </row>
    <row r="1022" spans="1:6">
      <c r="A1022" s="1167"/>
      <c r="B1022" s="1171"/>
      <c r="C1022" s="1171"/>
      <c r="D1022" s="1171"/>
      <c r="E1022" s="1227"/>
      <c r="F1022" s="1094"/>
    </row>
    <row r="1023" spans="1:6">
      <c r="A1023" s="1167"/>
      <c r="B1023" s="1171"/>
      <c r="C1023" s="1171"/>
      <c r="D1023" s="1171"/>
      <c r="E1023" s="1227"/>
      <c r="F1023" s="1094"/>
    </row>
    <row r="1024" spans="1:6">
      <c r="A1024" s="1167"/>
      <c r="B1024" s="1171"/>
      <c r="C1024" s="1171"/>
      <c r="D1024" s="1171"/>
      <c r="E1024" s="1227"/>
      <c r="F1024" s="1094"/>
    </row>
    <row r="1025" spans="1:6">
      <c r="A1025" s="1167"/>
      <c r="B1025" s="1171"/>
      <c r="C1025" s="1171"/>
      <c r="D1025" s="1171"/>
      <c r="E1025" s="1227"/>
      <c r="F1025" s="1094"/>
    </row>
    <row r="1026" spans="1:6">
      <c r="A1026" s="1167"/>
      <c r="B1026" s="1171"/>
      <c r="C1026" s="1171"/>
      <c r="D1026" s="1171"/>
      <c r="E1026" s="1227"/>
      <c r="F1026" s="1094"/>
    </row>
    <row r="1027" spans="1:6">
      <c r="A1027" s="1167"/>
      <c r="B1027" s="1171"/>
      <c r="C1027" s="1171"/>
      <c r="D1027" s="1171"/>
      <c r="E1027" s="1227"/>
      <c r="F1027" s="1094"/>
    </row>
    <row r="1028" spans="1:6">
      <c r="A1028" s="1167"/>
      <c r="B1028" s="1171"/>
      <c r="C1028" s="1171"/>
      <c r="D1028" s="1171"/>
      <c r="E1028" s="1227"/>
      <c r="F1028" s="1094"/>
    </row>
    <row r="1029" spans="1:6">
      <c r="A1029" s="1167"/>
      <c r="B1029" s="1171"/>
      <c r="C1029" s="1171"/>
      <c r="D1029" s="1171"/>
      <c r="E1029" s="1227"/>
      <c r="F1029" s="1094"/>
    </row>
    <row r="1030" spans="1:6">
      <c r="A1030" s="1167"/>
      <c r="B1030" s="1171"/>
      <c r="C1030" s="1171"/>
      <c r="D1030" s="1171"/>
      <c r="E1030" s="1227"/>
      <c r="F1030" s="1094"/>
    </row>
    <row r="1031" spans="1:6">
      <c r="A1031" s="1167"/>
      <c r="B1031" s="1171"/>
      <c r="C1031" s="1171"/>
      <c r="D1031" s="1171"/>
      <c r="E1031" s="1227"/>
      <c r="F1031" s="1094"/>
    </row>
    <row r="1032" spans="1:6">
      <c r="A1032" s="1167"/>
      <c r="B1032" s="1171"/>
      <c r="C1032" s="1171"/>
      <c r="D1032" s="1171"/>
      <c r="E1032" s="1227"/>
      <c r="F1032" s="1094"/>
    </row>
    <row r="1033" spans="1:6">
      <c r="A1033" s="1167"/>
      <c r="B1033" s="1171"/>
      <c r="C1033" s="1171"/>
      <c r="D1033" s="1171"/>
      <c r="E1033" s="1227"/>
      <c r="F1033" s="1094"/>
    </row>
    <row r="1034" spans="1:6">
      <c r="A1034" s="1167"/>
      <c r="B1034" s="1171"/>
      <c r="C1034" s="1171"/>
      <c r="D1034" s="1171"/>
      <c r="E1034" s="1227"/>
      <c r="F1034" s="1094"/>
    </row>
    <row r="1035" spans="1:6">
      <c r="A1035" s="1167"/>
      <c r="B1035" s="1171"/>
      <c r="C1035" s="1171"/>
      <c r="D1035" s="1171"/>
      <c r="E1035" s="1227"/>
      <c r="F1035" s="1094"/>
    </row>
    <row r="1036" spans="1:6">
      <c r="A1036" s="1167"/>
      <c r="B1036" s="1171"/>
      <c r="C1036" s="1171"/>
      <c r="D1036" s="1171"/>
      <c r="E1036" s="1227"/>
      <c r="F1036" s="1094"/>
    </row>
    <row r="1037" spans="1:6">
      <c r="A1037" s="1167"/>
      <c r="B1037" s="1171"/>
      <c r="C1037" s="1171"/>
      <c r="D1037" s="1171"/>
      <c r="E1037" s="1227"/>
      <c r="F1037" s="1094"/>
    </row>
    <row r="1038" spans="1:6">
      <c r="A1038" s="1167"/>
      <c r="B1038" s="1171"/>
      <c r="C1038" s="1171"/>
      <c r="D1038" s="1171"/>
      <c r="E1038" s="1227"/>
      <c r="F1038" s="1094"/>
    </row>
    <row r="1039" spans="1:6">
      <c r="A1039" s="1167"/>
      <c r="B1039" s="1171"/>
      <c r="C1039" s="1171"/>
      <c r="D1039" s="1171"/>
      <c r="E1039" s="1227"/>
      <c r="F1039" s="1094"/>
    </row>
    <row r="1040" spans="1:6">
      <c r="A1040" s="1167"/>
      <c r="B1040" s="1171"/>
      <c r="C1040" s="1171"/>
      <c r="D1040" s="1171"/>
      <c r="E1040" s="1227"/>
      <c r="F1040" s="1094"/>
    </row>
    <row r="1041" spans="1:6">
      <c r="A1041" s="1167"/>
      <c r="B1041" s="1171"/>
      <c r="C1041" s="1171"/>
      <c r="D1041" s="1171"/>
      <c r="E1041" s="1227"/>
      <c r="F1041" s="1094"/>
    </row>
    <row r="1042" spans="1:6">
      <c r="A1042" s="1167"/>
      <c r="B1042" s="1171"/>
      <c r="C1042" s="1171"/>
      <c r="D1042" s="1171"/>
      <c r="E1042" s="1227"/>
      <c r="F1042" s="1094"/>
    </row>
    <row r="1043" spans="1:6">
      <c r="A1043" s="1167"/>
      <c r="B1043" s="1171"/>
      <c r="C1043" s="1171"/>
      <c r="D1043" s="1171"/>
      <c r="E1043" s="1227"/>
      <c r="F1043" s="1094"/>
    </row>
    <row r="1044" spans="1:6">
      <c r="A1044" s="1167"/>
      <c r="B1044" s="1171"/>
      <c r="C1044" s="1171"/>
      <c r="D1044" s="1171"/>
      <c r="E1044" s="1227"/>
      <c r="F1044" s="1094"/>
    </row>
    <row r="1045" spans="1:6">
      <c r="A1045" s="1167"/>
      <c r="B1045" s="1171"/>
      <c r="C1045" s="1171"/>
      <c r="D1045" s="1171"/>
      <c r="E1045" s="1227"/>
      <c r="F1045" s="1094"/>
    </row>
    <row r="1046" spans="1:6">
      <c r="A1046" s="1167"/>
      <c r="B1046" s="1171"/>
      <c r="C1046" s="1171"/>
      <c r="D1046" s="1171"/>
      <c r="E1046" s="1227"/>
      <c r="F1046" s="1094"/>
    </row>
    <row r="1047" spans="1:6">
      <c r="A1047" s="1167"/>
      <c r="B1047" s="1171"/>
      <c r="C1047" s="1171"/>
      <c r="D1047" s="1171"/>
      <c r="E1047" s="1227"/>
      <c r="F1047" s="1094"/>
    </row>
    <row r="1048" spans="1:6">
      <c r="A1048" s="1167"/>
      <c r="B1048" s="1171"/>
      <c r="C1048" s="1171"/>
      <c r="D1048" s="1171"/>
      <c r="E1048" s="1227"/>
      <c r="F1048" s="1094"/>
    </row>
    <row r="1049" spans="1:6">
      <c r="A1049" s="1167"/>
      <c r="B1049" s="1171"/>
      <c r="C1049" s="1171"/>
      <c r="D1049" s="1171"/>
      <c r="E1049" s="1227"/>
      <c r="F1049" s="1094"/>
    </row>
    <row r="1050" spans="1:6">
      <c r="A1050" s="1167"/>
      <c r="B1050" s="1171"/>
      <c r="C1050" s="1171"/>
      <c r="D1050" s="1171"/>
      <c r="E1050" s="1227"/>
      <c r="F1050" s="1094"/>
    </row>
    <row r="1051" spans="1:6">
      <c r="A1051" s="1167"/>
      <c r="B1051" s="1171"/>
      <c r="C1051" s="1171"/>
      <c r="D1051" s="1171"/>
      <c r="E1051" s="1227"/>
      <c r="F1051" s="1094"/>
    </row>
    <row r="1052" spans="1:6">
      <c r="A1052" s="1167"/>
      <c r="B1052" s="1171"/>
      <c r="C1052" s="1171"/>
      <c r="D1052" s="1171"/>
      <c r="E1052" s="1227"/>
      <c r="F1052" s="1094"/>
    </row>
    <row r="1053" spans="1:6">
      <c r="A1053" s="1167"/>
      <c r="B1053" s="1171"/>
      <c r="C1053" s="1171"/>
      <c r="D1053" s="1171"/>
      <c r="E1053" s="1227"/>
      <c r="F1053" s="1094"/>
    </row>
    <row r="1054" spans="1:6">
      <c r="A1054" s="1167"/>
      <c r="B1054" s="1171"/>
      <c r="C1054" s="1171"/>
      <c r="D1054" s="1171"/>
      <c r="E1054" s="1227"/>
      <c r="F1054" s="1094"/>
    </row>
    <row r="1055" spans="1:6">
      <c r="A1055" s="1167"/>
      <c r="B1055" s="1171"/>
      <c r="C1055" s="1171"/>
      <c r="D1055" s="1171"/>
      <c r="E1055" s="1227"/>
      <c r="F1055" s="1094"/>
    </row>
    <row r="1056" spans="1:6">
      <c r="A1056" s="1167"/>
      <c r="B1056" s="1171"/>
      <c r="C1056" s="1171"/>
      <c r="D1056" s="1171"/>
      <c r="E1056" s="1227"/>
      <c r="F1056" s="1094"/>
    </row>
    <row r="1057" spans="1:6">
      <c r="A1057" s="1167"/>
      <c r="B1057" s="1171"/>
      <c r="C1057" s="1171"/>
      <c r="D1057" s="1171"/>
      <c r="E1057" s="1227"/>
      <c r="F1057" s="1094"/>
    </row>
    <row r="1058" spans="1:6">
      <c r="A1058" s="1167"/>
      <c r="B1058" s="1171"/>
      <c r="C1058" s="1171"/>
      <c r="D1058" s="1171"/>
      <c r="E1058" s="1227"/>
      <c r="F1058" s="1094"/>
    </row>
    <row r="1059" spans="1:6">
      <c r="A1059" s="1167"/>
      <c r="B1059" s="1171"/>
      <c r="C1059" s="1171"/>
      <c r="D1059" s="1171"/>
      <c r="E1059" s="1227"/>
      <c r="F1059" s="1094"/>
    </row>
    <row r="1060" spans="1:6">
      <c r="A1060" s="1167"/>
      <c r="B1060" s="1171"/>
      <c r="C1060" s="1171"/>
      <c r="D1060" s="1171"/>
      <c r="E1060" s="1227"/>
      <c r="F1060" s="1094"/>
    </row>
    <row r="1061" spans="1:6">
      <c r="A1061" s="1167"/>
      <c r="B1061" s="1171"/>
      <c r="C1061" s="1171"/>
      <c r="D1061" s="1171"/>
      <c r="E1061" s="1227"/>
      <c r="F1061" s="1094"/>
    </row>
    <row r="1062" spans="1:6">
      <c r="A1062" s="1167"/>
      <c r="B1062" s="1171"/>
      <c r="C1062" s="1171"/>
      <c r="D1062" s="1171"/>
      <c r="E1062" s="1227"/>
      <c r="F1062" s="1094"/>
    </row>
    <row r="1063" spans="1:6">
      <c r="A1063" s="1167"/>
      <c r="B1063" s="1171"/>
      <c r="C1063" s="1171"/>
      <c r="D1063" s="1171"/>
      <c r="E1063" s="1227"/>
      <c r="F1063" s="1094"/>
    </row>
    <row r="1064" spans="1:6">
      <c r="A1064" s="1167"/>
      <c r="B1064" s="1171"/>
      <c r="C1064" s="1171"/>
      <c r="D1064" s="1171"/>
      <c r="E1064" s="1227"/>
      <c r="F1064" s="1094"/>
    </row>
    <row r="1065" spans="1:6">
      <c r="A1065" s="1167"/>
      <c r="B1065" s="1171"/>
      <c r="C1065" s="1171"/>
      <c r="D1065" s="1171"/>
      <c r="E1065" s="1227"/>
      <c r="F1065" s="1094"/>
    </row>
    <row r="1066" spans="1:6">
      <c r="A1066" s="1167"/>
      <c r="B1066" s="1171"/>
      <c r="C1066" s="1171"/>
      <c r="D1066" s="1171"/>
      <c r="E1066" s="1227"/>
      <c r="F1066" s="1094"/>
    </row>
    <row r="1067" spans="1:6">
      <c r="A1067" s="1167"/>
      <c r="B1067" s="1171"/>
      <c r="C1067" s="1171"/>
      <c r="D1067" s="1171"/>
      <c r="E1067" s="1227"/>
      <c r="F1067" s="1094"/>
    </row>
    <row r="1068" spans="1:6">
      <c r="A1068" s="1167"/>
      <c r="B1068" s="1171"/>
      <c r="C1068" s="1171"/>
      <c r="D1068" s="1171"/>
      <c r="E1068" s="1227"/>
      <c r="F1068" s="1094"/>
    </row>
    <row r="1069" spans="1:6">
      <c r="A1069" s="1167"/>
      <c r="B1069" s="1171"/>
      <c r="C1069" s="1171"/>
      <c r="D1069" s="1171"/>
      <c r="E1069" s="1227"/>
      <c r="F1069" s="1094"/>
    </row>
    <row r="1070" spans="1:6">
      <c r="A1070" s="1167"/>
      <c r="B1070" s="1171"/>
      <c r="C1070" s="1171"/>
      <c r="D1070" s="1171"/>
      <c r="E1070" s="1227"/>
      <c r="F1070" s="1094"/>
    </row>
    <row r="1071" spans="1:6">
      <c r="A1071" s="1167"/>
      <c r="B1071" s="1171"/>
      <c r="C1071" s="1171"/>
      <c r="D1071" s="1171"/>
      <c r="E1071" s="1227"/>
      <c r="F1071" s="1094"/>
    </row>
    <row r="1072" spans="1:6">
      <c r="A1072" s="1167"/>
      <c r="B1072" s="1171"/>
      <c r="C1072" s="1171"/>
      <c r="D1072" s="1171"/>
      <c r="E1072" s="1227"/>
      <c r="F1072" s="1094"/>
    </row>
    <row r="1073" spans="1:6">
      <c r="A1073" s="1167"/>
      <c r="B1073" s="1171"/>
      <c r="C1073" s="1171"/>
      <c r="D1073" s="1171"/>
      <c r="E1073" s="1227"/>
      <c r="F1073" s="1094"/>
    </row>
    <row r="1074" spans="1:6">
      <c r="A1074" s="1167"/>
      <c r="B1074" s="1171"/>
      <c r="C1074" s="1171"/>
      <c r="D1074" s="1171"/>
      <c r="E1074" s="1227"/>
      <c r="F1074" s="1094"/>
    </row>
    <row r="1075" spans="1:6">
      <c r="A1075" s="1167"/>
      <c r="B1075" s="1171"/>
      <c r="C1075" s="1171"/>
      <c r="D1075" s="1171"/>
      <c r="E1075" s="1227"/>
      <c r="F1075" s="1094"/>
    </row>
    <row r="1076" spans="1:6">
      <c r="A1076" s="1167"/>
      <c r="B1076" s="1171"/>
      <c r="C1076" s="1171"/>
      <c r="D1076" s="1171"/>
      <c r="E1076" s="1227"/>
      <c r="F1076" s="1094"/>
    </row>
    <row r="1077" spans="1:6">
      <c r="A1077" s="1167"/>
      <c r="B1077" s="1171"/>
      <c r="C1077" s="1171"/>
      <c r="D1077" s="1171"/>
      <c r="E1077" s="1227"/>
      <c r="F1077" s="1094"/>
    </row>
    <row r="1078" spans="1:6">
      <c r="A1078" s="1167"/>
      <c r="B1078" s="1171"/>
      <c r="C1078" s="1171"/>
      <c r="D1078" s="1171"/>
      <c r="E1078" s="1227"/>
      <c r="F1078" s="1094"/>
    </row>
    <row r="1079" spans="1:6">
      <c r="A1079" s="1167"/>
      <c r="B1079" s="1171"/>
      <c r="C1079" s="1171"/>
      <c r="D1079" s="1171"/>
      <c r="E1079" s="1227"/>
      <c r="F1079" s="1094"/>
    </row>
    <row r="1080" spans="1:6">
      <c r="A1080" s="1167"/>
      <c r="B1080" s="1171"/>
      <c r="C1080" s="1171"/>
      <c r="D1080" s="1171"/>
      <c r="E1080" s="1227"/>
      <c r="F1080" s="1094"/>
    </row>
    <row r="1081" spans="1:6">
      <c r="A1081" s="1167"/>
      <c r="B1081" s="1171"/>
      <c r="C1081" s="1171"/>
      <c r="D1081" s="1171"/>
      <c r="E1081" s="1227"/>
      <c r="F1081" s="1094"/>
    </row>
    <row r="1082" spans="1:6">
      <c r="A1082" s="1167"/>
      <c r="B1082" s="1171"/>
      <c r="C1082" s="1171"/>
      <c r="D1082" s="1171"/>
      <c r="E1082" s="1227"/>
      <c r="F1082" s="1094"/>
    </row>
    <row r="1083" spans="1:6">
      <c r="A1083" s="1167"/>
      <c r="B1083" s="1171"/>
      <c r="C1083" s="1171"/>
      <c r="D1083" s="1171"/>
      <c r="E1083" s="1227"/>
      <c r="F1083" s="1094"/>
    </row>
    <row r="1084" spans="1:6">
      <c r="A1084" s="1167"/>
      <c r="B1084" s="1171"/>
      <c r="C1084" s="1171"/>
      <c r="D1084" s="1171"/>
      <c r="E1084" s="1227"/>
      <c r="F1084" s="1094"/>
    </row>
    <row r="1085" spans="1:6">
      <c r="A1085" s="1167"/>
      <c r="B1085" s="1171"/>
      <c r="C1085" s="1171"/>
      <c r="D1085" s="1171"/>
      <c r="E1085" s="1227"/>
      <c r="F1085" s="1094"/>
    </row>
    <row r="1086" spans="1:6">
      <c r="A1086" s="1167"/>
      <c r="B1086" s="1171"/>
      <c r="C1086" s="1171"/>
      <c r="D1086" s="1171"/>
      <c r="E1086" s="1227"/>
      <c r="F1086" s="1094"/>
    </row>
    <row r="1087" spans="1:6">
      <c r="A1087" s="1167"/>
      <c r="B1087" s="1171"/>
      <c r="C1087" s="1171"/>
      <c r="D1087" s="1171"/>
      <c r="E1087" s="1227"/>
      <c r="F1087" s="1094"/>
    </row>
    <row r="1088" spans="1:6">
      <c r="A1088" s="1167"/>
      <c r="B1088" s="1171"/>
      <c r="C1088" s="1171"/>
      <c r="D1088" s="1171"/>
      <c r="E1088" s="1227"/>
      <c r="F1088" s="1094"/>
    </row>
    <row r="1089" spans="1:6">
      <c r="A1089" s="1167"/>
      <c r="B1089" s="1171"/>
      <c r="C1089" s="1171"/>
      <c r="D1089" s="1171"/>
      <c r="E1089" s="1227"/>
      <c r="F1089" s="1094"/>
    </row>
    <row r="1090" spans="1:6">
      <c r="A1090" s="1167"/>
      <c r="B1090" s="1171"/>
      <c r="C1090" s="1171"/>
      <c r="D1090" s="1171"/>
      <c r="E1090" s="1227"/>
      <c r="F1090" s="1094"/>
    </row>
    <row r="1091" spans="1:6">
      <c r="A1091" s="1167"/>
      <c r="B1091" s="1171"/>
      <c r="C1091" s="1171"/>
      <c r="D1091" s="1171"/>
      <c r="E1091" s="1227"/>
      <c r="F1091" s="1094"/>
    </row>
    <row r="1092" spans="1:6">
      <c r="A1092" s="1167"/>
      <c r="B1092" s="1171"/>
      <c r="C1092" s="1171"/>
      <c r="D1092" s="1171"/>
      <c r="E1092" s="1227"/>
      <c r="F1092" s="1094"/>
    </row>
  </sheetData>
  <customSheetViews>
    <customSheetView guid="{3A38DF7A-C35E-4DD3-9893-26310A3EF836}" scale="66" showPageBreaks="1" printArea="1" showRuler="0" topLeftCell="A52">
      <selection activeCell="H74" sqref="H74"/>
      <rowBreaks count="7" manualBreakCount="7">
        <brk id="36" max="16383" man="1"/>
        <brk id="86" max="16383" man="1"/>
        <brk id="130" max="16383" man="1"/>
        <brk id="169" max="16383" man="1"/>
        <brk id="212" max="16383" man="1"/>
        <brk id="262" max="16383" man="1"/>
        <brk id="289" max="7" man="1"/>
      </rowBreaks>
      <pageMargins left="0.5" right="0.5" top="0.75" bottom="0.5" header="0.5" footer="0.5"/>
      <pageSetup scale="65" fitToHeight="10" orientation="landscape" r:id="rId1"/>
      <headerFooter alignWithMargins="0">
        <oddHeader>&amp;R&amp;12Page &amp;P of &amp;N</oddHeader>
      </headerFooter>
    </customSheetView>
    <customSheetView guid="{F96D6087-3330-4A81-95EC-26BA83722A49}" scale="75" showPageBreaks="1" printArea="1" view="pageBreakPreview" showRuler="0">
      <pane xSplit="3" topLeftCell="F1"/>
      <selection activeCell="C10" sqref="C10"/>
      <rowBreaks count="7" manualBreakCount="7">
        <brk id="36" max="16383" man="1"/>
        <brk id="86" max="16383" man="1"/>
        <brk id="130" max="16383" man="1"/>
        <brk id="169" max="16383" man="1"/>
        <brk id="212" max="16383" man="1"/>
        <brk id="262" max="16383" man="1"/>
        <brk id="289" max="7" man="1"/>
      </rowBreaks>
      <pageMargins left="0.5" right="0.5" top="0.75" bottom="0.5" header="0.5" footer="0.5"/>
      <pageSetup scale="65" fitToHeight="10" orientation="landscape" r:id="rId2"/>
      <headerFooter alignWithMargins="0">
        <oddHeader>&amp;R&amp;12Page &amp;P of &amp;N</oddHeader>
      </headerFooter>
    </customSheetView>
    <customSheetView guid="{DA967730-B71F-4038-B1B7-9D4790729C5D}" scale="75" showPageBreaks="1" printArea="1" view="pageBreakPreview" showRuler="0" topLeftCell="A271">
      <pane xSplit="3" topLeftCell="F1" activePane="topRight"/>
      <selection pane="topRight" activeCell="H279" sqref="H279"/>
      <rowBreaks count="7" manualBreakCount="7">
        <brk id="36" max="16383" man="1"/>
        <brk id="86" max="16383" man="1"/>
        <brk id="130" max="16383" man="1"/>
        <brk id="169" max="16383" man="1"/>
        <brk id="212" max="16383" man="1"/>
        <brk id="262" max="16383" man="1"/>
        <brk id="289" max="7" man="1"/>
      </rowBreaks>
      <pageMargins left="0.5" right="0.5" top="0.75" bottom="0.5" header="0.5" footer="0.5"/>
      <pageSetup scale="65" fitToHeight="10" orientation="landscape" r:id="rId3"/>
      <headerFooter alignWithMargins="0">
        <oddHeader>&amp;R&amp;12Page &amp;P of &amp;N</oddHeader>
      </headerFooter>
    </customSheetView>
    <customSheetView guid="{4C7C2344-134C-465A-ADEB-A5E96AAE2308}" scale="75" showPageBreaks="1" printArea="1" view="pageBreakPreview" showRuler="0" topLeftCell="A190">
      <pane xSplit="2.9634146341463414" topLeftCell="F1" activePane="topRight"/>
      <selection pane="topRight" activeCell="H111" sqref="H111"/>
      <rowBreaks count="7" manualBreakCount="7">
        <brk id="36" max="16383" man="1"/>
        <brk id="86" max="16383" man="1"/>
        <brk id="130" max="16383" man="1"/>
        <brk id="169" max="16383" man="1"/>
        <brk id="212" max="16383" man="1"/>
        <brk id="262" max="16383" man="1"/>
        <brk id="289" max="7" man="1"/>
      </rowBreaks>
      <pageMargins left="0.5" right="0.5" top="0.75" bottom="0.5" header="0.5" footer="0.5"/>
      <pageSetup scale="65" fitToHeight="10" orientation="landscape" r:id="rId4"/>
      <headerFooter alignWithMargins="0">
        <oddHeader>&amp;R&amp;12Page &amp;P of &amp;N</oddHeader>
      </headerFooter>
    </customSheetView>
    <customSheetView guid="{FAAD9AAC-1337-43AB-BF1F-CCF9DFCF5B78}" scale="60" showPageBreaks="1" printArea="1" view="pageBreakPreview" showRuler="0" topLeftCell="A276">
      <selection activeCell="H313" sqref="H313"/>
      <rowBreaks count="4" manualBreakCount="4">
        <brk id="70" max="7" man="1"/>
        <brk id="143" max="7" man="1"/>
        <brk id="210" max="7" man="1"/>
        <brk id="287" max="7" man="1"/>
      </rowBreaks>
      <colBreaks count="2" manualBreakCount="2">
        <brk id="7" max="324" man="1"/>
        <brk id="8" max="316" man="1"/>
      </colBreaks>
      <pageMargins left="0.5" right="0.5" top="0.75" bottom="0.5" header="0.5" footer="0.5"/>
      <printOptions horizontalCentered="1"/>
      <pageSetup scale="44" fitToHeight="10" orientation="portrait" r:id="rId5"/>
      <headerFooter alignWithMargins="0">
        <oddHeader>&amp;R&amp;12Page &amp;P of &amp;N</oddHeader>
      </headerFooter>
    </customSheetView>
    <customSheetView guid="{71B42B22-A376-44B5-B0C1-23FC1AA3DBA2}" scale="66" showPageBreaks="1" printArea="1" hiddenRows="1" showRuler="0" topLeftCell="A75">
      <selection activeCell="D75" sqref="D75"/>
      <rowBreaks count="4" manualBreakCount="4">
        <brk id="70" max="7" man="1"/>
        <brk id="143" max="7" man="1"/>
        <brk id="211" max="7" man="1"/>
        <brk id="288" max="7" man="1"/>
      </rowBreaks>
      <colBreaks count="1" manualBreakCount="1">
        <brk id="8" max="316" man="1"/>
      </colBreaks>
      <pageMargins left="0.5" right="0.5" top="0.75" bottom="0.5" header="0.5" footer="0.5"/>
      <printOptions horizontalCentered="1"/>
      <pageSetup scale="45" fitToHeight="10" orientation="portrait" r:id="rId6"/>
      <headerFooter alignWithMargins="0">
        <oddHeader>&amp;R&amp;16Page &amp;P of &amp;N</oddHeader>
      </headerFooter>
    </customSheetView>
    <customSheetView guid="{28948E05-8F34-4F1E-96FB-A80A6A844600}" scale="66" showPageBreaks="1" printArea="1" hiddenRows="1" showRuler="0" topLeftCell="A252">
      <selection activeCell="B270" sqref="B270"/>
      <rowBreaks count="4" manualBreakCount="4">
        <brk id="70" max="7" man="1"/>
        <brk id="143" max="7" man="1"/>
        <brk id="211" max="7" man="1"/>
        <brk id="288" max="7" man="1"/>
      </rowBreaks>
      <colBreaks count="1" manualBreakCount="1">
        <brk id="8" max="316" man="1"/>
      </colBreaks>
      <pageMargins left="0.5" right="0.5" top="0.75" bottom="0.5" header="0.5" footer="0.5"/>
      <printOptions horizontalCentered="1"/>
      <pageSetup scale="45" fitToHeight="10" orientation="portrait" r:id="rId7"/>
      <headerFooter alignWithMargins="0">
        <oddHeader>&amp;R&amp;12Page &amp;P of &amp;N</oddHeader>
      </headerFooter>
    </customSheetView>
    <customSheetView guid="{DC91DEF3-837B-4BB9-A81E-3B78C5914E6C}" scale="60" showPageBreaks="1" printArea="1" view="pageBreakPreview" showRuler="0" topLeftCell="A286">
      <selection activeCell="F182" sqref="F182"/>
      <rowBreaks count="4" manualBreakCount="4">
        <brk id="70" max="7" man="1"/>
        <brk id="143" max="7" man="1"/>
        <brk id="210" max="7" man="1"/>
        <brk id="287" max="7" man="1"/>
      </rowBreaks>
      <colBreaks count="1" manualBreakCount="1">
        <brk id="8" max="316" man="1"/>
      </colBreaks>
      <pageMargins left="0.5" right="0.5" top="0.75" bottom="0.5" header="0.5" footer="0.5"/>
      <printOptions horizontalCentered="1"/>
      <pageSetup scale="44" fitToHeight="10" orientation="portrait" r:id="rId8"/>
      <headerFooter alignWithMargins="0">
        <oddHeader>&amp;R&amp;12Page &amp;P of &amp;N</oddHeader>
      </headerFooter>
    </customSheetView>
    <customSheetView guid="{416404B7-8533-4A12-ABD0-58CFDEB49D80}" scale="50" showPageBreaks="1" printArea="1">
      <selection activeCell="F23" sqref="F23"/>
      <rowBreaks count="4" manualBreakCount="4">
        <brk id="73" max="7" man="1"/>
        <brk id="140" max="7" man="1"/>
        <brk id="202" max="7" man="1"/>
        <brk id="277" max="7" man="1"/>
      </rowBreaks>
      <pageMargins left="0.17" right="0.17" top="1.56" bottom="1.24" header="0.5" footer="0.17"/>
      <printOptions horizontalCentered="1"/>
      <pageSetup scale="35" fitToHeight="0" orientation="portrait" r:id="rId9"/>
      <headerFooter alignWithMargins="0"/>
    </customSheetView>
  </customSheetViews>
  <mergeCells count="2">
    <mergeCell ref="D2:F2"/>
    <mergeCell ref="D3:F3"/>
  </mergeCells>
  <phoneticPr fontId="0" type="noConversion"/>
  <printOptions horizontalCentered="1"/>
  <pageMargins left="0.17" right="0.17" top="1.56" bottom="1.24" header="0.5" footer="0.17"/>
  <pageSetup scale="35" fitToHeight="0" orientation="portrait" r:id="rId10"/>
  <headerFooter alignWithMargins="0"/>
  <rowBreaks count="4" manualBreakCount="4">
    <brk id="73" max="7" man="1"/>
    <brk id="140" max="7" man="1"/>
    <brk id="202" max="7" man="1"/>
    <brk id="277" max="7" man="1"/>
  </rowBreaks>
  <ignoredErrors>
    <ignoredError sqref="H207" unlockedFormula="1"/>
    <ignoredError sqref="E24:E25 E118 E121 E145"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dimension ref="A1:JE69"/>
  <sheetViews>
    <sheetView showGridLines="0" zoomScale="50" zoomScaleNormal="50" workbookViewId="0"/>
  </sheetViews>
  <sheetFormatPr defaultColWidth="9.109375" defaultRowHeight="13.2"/>
  <cols>
    <col min="1" max="1" width="9.109375" style="305"/>
    <col min="2" max="2" width="38.6640625" style="649" customWidth="1"/>
    <col min="3" max="3" width="26.109375" style="304" customWidth="1"/>
    <col min="4" max="4" width="20" style="305" customWidth="1"/>
    <col min="5" max="5" width="28.109375" style="305" customWidth="1"/>
    <col min="6" max="6" width="20.6640625" style="304" customWidth="1"/>
    <col min="7" max="7" width="24" style="304" bestFit="1" customWidth="1"/>
    <col min="8" max="8" width="27.6640625" style="304" bestFit="1" customWidth="1"/>
    <col min="9" max="9" width="26" style="304" bestFit="1" customWidth="1"/>
    <col min="10" max="10" width="25.5546875" style="648" customWidth="1"/>
    <col min="11" max="11" width="24.88671875" style="648" bestFit="1" customWidth="1"/>
    <col min="12" max="12" width="24.6640625" style="648" customWidth="1"/>
    <col min="13" max="13" width="22.88671875" style="648" bestFit="1" customWidth="1"/>
    <col min="14" max="14" width="28.33203125" style="648" bestFit="1" customWidth="1"/>
    <col min="15" max="15" width="22.6640625" style="648" customWidth="1"/>
    <col min="16" max="16" width="22.44140625" style="648" customWidth="1"/>
    <col min="17" max="17" width="23" style="648" customWidth="1"/>
    <col min="18" max="18" width="25.5546875" style="648" customWidth="1"/>
    <col min="19" max="19" width="27.88671875" style="648" customWidth="1"/>
    <col min="20" max="20" width="22.33203125" style="648" customWidth="1"/>
    <col min="21" max="21" width="20.109375" style="648" customWidth="1"/>
    <col min="22" max="22" width="24.33203125" style="648" customWidth="1"/>
    <col min="23" max="23" width="21.6640625" style="648" customWidth="1"/>
    <col min="24" max="24" width="20.6640625" style="648" customWidth="1"/>
    <col min="25" max="25" width="23.44140625" style="648" bestFit="1" customWidth="1"/>
    <col min="26" max="26" width="20.6640625" style="648" customWidth="1"/>
    <col min="27" max="27" width="20.44140625" style="648" customWidth="1"/>
    <col min="28" max="28" width="20.109375" style="648" customWidth="1"/>
    <col min="29" max="29" width="22.6640625" style="648" customWidth="1"/>
    <col min="30" max="30" width="21.44140625" style="648" customWidth="1"/>
    <col min="31" max="31" width="22.6640625" style="648" customWidth="1"/>
    <col min="32" max="32" width="16.44140625" style="648" customWidth="1"/>
    <col min="33" max="33" width="22.88671875" style="648" customWidth="1"/>
    <col min="34" max="34" width="16.88671875" style="648" customWidth="1"/>
    <col min="35" max="35" width="24.5546875" style="648" bestFit="1" customWidth="1"/>
    <col min="36" max="36" width="21.5546875" style="648" customWidth="1"/>
    <col min="37" max="37" width="21.6640625" style="648" bestFit="1" customWidth="1"/>
    <col min="38" max="38" width="24.88671875" style="648" bestFit="1" customWidth="1"/>
    <col min="39" max="39" width="20.44140625" style="648" customWidth="1"/>
    <col min="40" max="40" width="23.109375" style="648" customWidth="1"/>
    <col min="41" max="41" width="23.5546875" style="648" customWidth="1"/>
    <col min="42" max="42" width="26" style="304" bestFit="1" customWidth="1"/>
    <col min="43" max="43" width="23.109375" style="304" bestFit="1" customWidth="1"/>
    <col min="44" max="44" width="23.33203125" style="304" customWidth="1"/>
    <col min="45" max="45" width="24.109375" style="304" customWidth="1"/>
    <col min="46" max="46" width="23" style="304" customWidth="1"/>
    <col min="47" max="47" width="22.109375" style="304" customWidth="1"/>
    <col min="48" max="48" width="20.6640625" style="304" customWidth="1"/>
    <col min="49" max="49" width="23" style="304" customWidth="1"/>
    <col min="50" max="50" width="21.5546875" style="304" customWidth="1"/>
    <col min="51" max="51" width="21.88671875" style="304" customWidth="1"/>
    <col min="52" max="52" width="22.44140625" style="304" customWidth="1"/>
    <col min="53" max="53" width="19.33203125" style="304" customWidth="1"/>
    <col min="54" max="54" width="20.6640625" style="304" customWidth="1"/>
    <col min="55" max="55" width="19" style="304" customWidth="1"/>
    <col min="56" max="56" width="25.33203125" style="304" bestFit="1" customWidth="1"/>
    <col min="57" max="57" width="20.6640625" style="304" customWidth="1"/>
    <col min="58" max="58" width="19.33203125" style="304" customWidth="1"/>
    <col min="59" max="59" width="23.88671875" style="304" customWidth="1"/>
    <col min="60" max="60" width="20.44140625" style="304" customWidth="1"/>
    <col min="61" max="61" width="21.33203125" style="304" customWidth="1"/>
    <col min="62" max="62" width="21.88671875" style="304" customWidth="1"/>
    <col min="63" max="63" width="20.6640625" style="304" customWidth="1"/>
    <col min="64" max="64" width="23" style="304" bestFit="1" customWidth="1"/>
    <col min="65" max="65" width="24.88671875" style="304" bestFit="1" customWidth="1"/>
    <col min="66" max="66" width="20.88671875" style="304" customWidth="1"/>
    <col min="67" max="67" width="23.109375" style="304" bestFit="1" customWidth="1"/>
    <col min="68" max="68" width="22.6640625" style="304" customWidth="1"/>
    <col min="69" max="69" width="23" style="304" customWidth="1"/>
    <col min="70" max="70" width="20.6640625" style="304" customWidth="1"/>
    <col min="71" max="71" width="22.44140625" style="304" customWidth="1"/>
    <col min="72" max="72" width="24" style="304" customWidth="1"/>
    <col min="73" max="73" width="25.5546875" style="304" customWidth="1"/>
    <col min="74" max="74" width="23.88671875" style="304" bestFit="1" customWidth="1"/>
    <col min="75" max="75" width="24.109375" style="304" customWidth="1"/>
    <col min="76" max="76" width="27" style="304" customWidth="1"/>
    <col min="77" max="77" width="23.88671875" style="304" customWidth="1"/>
    <col min="78" max="78" width="20.6640625" style="304" customWidth="1"/>
    <col min="79" max="79" width="24" style="304" bestFit="1" customWidth="1"/>
    <col min="80" max="80" width="30.5546875" style="304" bestFit="1" customWidth="1"/>
    <col min="81" max="81" width="20.6640625" style="304" customWidth="1"/>
    <col min="82" max="82" width="25.5546875" style="304" customWidth="1"/>
    <col min="83" max="83" width="27" style="304" customWidth="1"/>
    <col min="84" max="84" width="21" style="304" customWidth="1"/>
    <col min="85" max="85" width="25.5546875" style="304" customWidth="1"/>
    <col min="86" max="86" width="25.33203125" style="304" customWidth="1"/>
    <col min="87" max="87" width="20.44140625" style="304" customWidth="1"/>
    <col min="88" max="88" width="24.109375" style="304" customWidth="1"/>
    <col min="89" max="89" width="23.109375" style="304" customWidth="1"/>
    <col min="90" max="90" width="21.33203125" style="304" customWidth="1"/>
    <col min="91" max="91" width="26.33203125" style="304" bestFit="1" customWidth="1"/>
    <col min="92" max="92" width="23.5546875" style="304" customWidth="1"/>
    <col min="93" max="93" width="21.109375" style="304" customWidth="1"/>
    <col min="94" max="94" width="25" style="304" customWidth="1"/>
    <col min="95" max="96" width="21.88671875" style="984" customWidth="1"/>
    <col min="97" max="97" width="26.33203125" style="984" bestFit="1" customWidth="1"/>
    <col min="98" max="99" width="21.88671875" style="984" customWidth="1"/>
    <col min="100" max="100" width="26.33203125" style="984" bestFit="1" customWidth="1"/>
    <col min="101" max="103" width="21.88671875" style="984" customWidth="1"/>
    <col min="104" max="104" width="25" style="304" customWidth="1"/>
    <col min="105" max="105" width="21.5546875" style="304" customWidth="1"/>
    <col min="106" max="106" width="22" style="304" bestFit="1" customWidth="1"/>
    <col min="107" max="107" width="22" style="984" bestFit="1" customWidth="1"/>
    <col min="108" max="108" width="21.33203125" style="984" customWidth="1"/>
    <col min="109" max="109" width="23.88671875" style="984" customWidth="1"/>
    <col min="110" max="110" width="22" style="304" bestFit="1" customWidth="1"/>
    <col min="111" max="111" width="21.33203125" style="304" customWidth="1"/>
    <col min="112" max="112" width="20.109375" style="304" customWidth="1"/>
    <col min="113" max="113" width="22" style="984" bestFit="1" customWidth="1"/>
    <col min="114" max="114" width="21.33203125" style="984" customWidth="1"/>
    <col min="115" max="115" width="20.109375" style="984" customWidth="1"/>
    <col min="116" max="116" width="22" style="984" bestFit="1" customWidth="1"/>
    <col min="117" max="117" width="21.33203125" style="984" customWidth="1"/>
    <col min="118" max="118" width="20.109375" style="984" customWidth="1"/>
    <col min="119" max="119" width="20.109375" style="304" customWidth="1"/>
    <col min="120" max="120" width="20.5546875" style="304" customWidth="1"/>
    <col min="121" max="122" width="20.109375" style="304" customWidth="1"/>
    <col min="123" max="123" width="21" style="304" customWidth="1"/>
    <col min="124" max="124" width="24.109375" style="304" customWidth="1"/>
    <col min="125" max="135" width="20.109375" style="984" customWidth="1"/>
    <col min="136" max="136" width="24" style="984" bestFit="1" customWidth="1"/>
    <col min="137" max="139" width="20.109375" style="984" customWidth="1"/>
    <col min="140" max="140" width="20.109375" style="304" customWidth="1"/>
    <col min="141" max="141" width="20.44140625" style="304" customWidth="1"/>
    <col min="142" max="143" width="20.109375" style="304" customWidth="1"/>
    <col min="144" max="144" width="21.109375" style="304" customWidth="1"/>
    <col min="145" max="146" width="20.109375" style="304" customWidth="1"/>
    <col min="147" max="147" width="20.6640625" style="304" customWidth="1"/>
    <col min="148" max="148" width="24.109375" style="304" bestFit="1" customWidth="1"/>
    <col min="149" max="149" width="20.6640625" style="304" customWidth="1"/>
    <col min="150" max="150" width="26" style="304" bestFit="1" customWidth="1"/>
    <col min="151" max="151" width="20.6640625" style="304" customWidth="1"/>
    <col min="152" max="152" width="19.33203125" style="304" customWidth="1"/>
    <col min="153" max="153" width="21.109375" style="304" customWidth="1"/>
    <col min="154" max="154" width="23.5546875" style="304" customWidth="1"/>
    <col min="155" max="155" width="21" style="304" customWidth="1"/>
    <col min="156" max="156" width="20.5546875" style="304" customWidth="1"/>
    <col min="157" max="157" width="19.33203125" style="304" customWidth="1"/>
    <col min="158" max="158" width="20.6640625" style="304" customWidth="1"/>
    <col min="159" max="159" width="21.109375" style="304" customWidth="1"/>
    <col min="160" max="160" width="22.44140625" style="304" customWidth="1"/>
    <col min="161" max="161" width="21.33203125" style="304" customWidth="1"/>
    <col min="162" max="162" width="21.109375" style="304" customWidth="1"/>
    <col min="163" max="163" width="25" style="304" customWidth="1"/>
    <col min="164" max="164" width="22.109375" style="304" customWidth="1"/>
    <col min="165" max="165" width="21" style="647" customWidth="1"/>
    <col min="166" max="166" width="23.6640625" style="304" customWidth="1"/>
    <col min="167" max="167" width="24.109375" style="304" customWidth="1"/>
    <col min="168" max="168" width="20.88671875" style="304" customWidth="1"/>
    <col min="169" max="169" width="20" style="304" bestFit="1" customWidth="1"/>
    <col min="170" max="170" width="23.109375" style="304" customWidth="1"/>
    <col min="171" max="172" width="20.6640625" style="304" customWidth="1"/>
    <col min="173" max="173" width="23.5546875" style="304" customWidth="1"/>
    <col min="174" max="174" width="20.44140625" style="304" customWidth="1"/>
    <col min="175" max="175" width="21" style="304" customWidth="1"/>
    <col min="176" max="176" width="24.88671875" style="304" bestFit="1" customWidth="1"/>
    <col min="177" max="177" width="20.6640625" style="304" customWidth="1"/>
    <col min="178" max="178" width="22.33203125" style="304" customWidth="1"/>
    <col min="179" max="179" width="23.109375" style="304" customWidth="1"/>
    <col min="180" max="180" width="20.6640625" style="318" customWidth="1"/>
    <col min="181" max="181" width="21" style="318" customWidth="1"/>
    <col min="182" max="182" width="23.5546875" style="318" customWidth="1"/>
    <col min="183" max="183" width="20.6640625" style="318" customWidth="1"/>
    <col min="184" max="184" width="22.5546875" style="318" customWidth="1"/>
    <col min="185" max="185" width="23.5546875" style="318" customWidth="1"/>
    <col min="186" max="186" width="20.44140625" style="318" customWidth="1"/>
    <col min="187" max="187" width="23.6640625" style="318" customWidth="1"/>
    <col min="188" max="188" width="23.5546875" style="318" customWidth="1"/>
    <col min="189" max="189" width="20.5546875" style="318" customWidth="1"/>
    <col min="190" max="190" width="22.88671875" style="318" customWidth="1"/>
    <col min="191" max="191" width="20.33203125" style="318" customWidth="1"/>
    <col min="192" max="192" width="20.5546875" style="318" customWidth="1"/>
    <col min="193" max="193" width="20.33203125" style="318" customWidth="1"/>
    <col min="194" max="194" width="21.33203125" style="318" customWidth="1"/>
    <col min="195" max="195" width="21.44140625" style="318" customWidth="1"/>
    <col min="196" max="196" width="22.33203125" style="318" customWidth="1"/>
    <col min="197" max="197" width="23.5546875" style="318" customWidth="1"/>
    <col min="198" max="198" width="20.5546875" style="318" customWidth="1"/>
    <col min="199" max="199" width="20" style="318" bestFit="1" customWidth="1"/>
    <col min="200" max="200" width="20.6640625" style="318" customWidth="1"/>
    <col min="201" max="201" width="21" style="318" customWidth="1"/>
    <col min="202" max="202" width="23.6640625" style="318" customWidth="1"/>
    <col min="203" max="203" width="24.5546875" style="304" customWidth="1"/>
    <col min="204" max="204" width="20.88671875" style="304" customWidth="1"/>
    <col min="205" max="205" width="20" style="304" bestFit="1" customWidth="1"/>
    <col min="206" max="206" width="22.88671875" style="304" customWidth="1"/>
    <col min="207" max="207" width="21" style="304" customWidth="1"/>
    <col min="208" max="208" width="24.88671875" style="304" customWidth="1"/>
    <col min="209" max="210" width="20.6640625" style="304" customWidth="1"/>
    <col min="211" max="211" width="17.44140625" style="304" customWidth="1"/>
    <col min="212" max="212" width="21.33203125" style="304" bestFit="1" customWidth="1"/>
    <col min="213" max="213" width="21.33203125" style="304" customWidth="1"/>
    <col min="214" max="214" width="24" style="304" customWidth="1"/>
    <col min="215" max="215" width="22.88671875" style="304" bestFit="1" customWidth="1"/>
    <col min="216" max="216" width="20.5546875" style="304" customWidth="1"/>
    <col min="217" max="217" width="18.88671875" style="304" customWidth="1"/>
    <col min="218" max="218" width="22.88671875" style="304" bestFit="1" customWidth="1"/>
    <col min="219" max="219" width="20.5546875" style="304" customWidth="1"/>
    <col min="220" max="220" width="24.33203125" style="304" customWidth="1"/>
    <col min="221" max="221" width="27.109375" style="304" customWidth="1"/>
    <col min="222" max="222" width="20.5546875" style="304" customWidth="1"/>
    <col min="223" max="223" width="18" style="304" customWidth="1"/>
    <col min="224" max="224" width="22.88671875" style="304" bestFit="1" customWidth="1"/>
    <col min="225" max="225" width="20.5546875" style="304" customWidth="1"/>
    <col min="226" max="226" width="22.33203125" style="304" customWidth="1"/>
    <col min="227" max="227" width="22.88671875" style="304" bestFit="1" customWidth="1"/>
    <col min="228" max="228" width="20.44140625" style="304" customWidth="1"/>
    <col min="229" max="229" width="21.88671875" style="304" bestFit="1" customWidth="1"/>
    <col min="230" max="230" width="20.5546875" style="304" customWidth="1"/>
    <col min="231" max="231" width="21" style="304" customWidth="1"/>
    <col min="232" max="232" width="16.5546875" style="304" customWidth="1"/>
    <col min="233" max="233" width="23.5546875" style="304" customWidth="1"/>
    <col min="234" max="234" width="22.33203125" style="304" customWidth="1"/>
    <col min="235" max="235" width="19.33203125" style="304" bestFit="1" customWidth="1"/>
    <col min="236" max="236" width="25.44140625" style="304" customWidth="1"/>
    <col min="237" max="237" width="21.44140625" style="304" customWidth="1"/>
    <col min="238" max="238" width="22.88671875" style="304" customWidth="1"/>
    <col min="239" max="239" width="21" style="304" customWidth="1"/>
    <col min="240" max="240" width="20.44140625" style="304" customWidth="1"/>
    <col min="241" max="241" width="23" style="304" bestFit="1" customWidth="1"/>
    <col min="242" max="243" width="22" style="304" customWidth="1"/>
    <col min="244" max="244" width="26" style="304" customWidth="1"/>
    <col min="245" max="245" width="28.6640625" style="304" bestFit="1" customWidth="1"/>
    <col min="246" max="246" width="30.109375" style="304" bestFit="1" customWidth="1"/>
    <col min="247" max="247" width="26.44140625" style="304" bestFit="1" customWidth="1"/>
    <col min="248" max="248" width="31.109375" style="304" bestFit="1" customWidth="1"/>
    <col min="249" max="250" width="28.6640625" style="304" bestFit="1" customWidth="1"/>
    <col min="251" max="251" width="28.33203125" style="304" customWidth="1"/>
    <col min="252" max="252" width="25" style="304" customWidth="1"/>
    <col min="253" max="253" width="26.44140625" style="304" customWidth="1"/>
    <col min="254" max="254" width="23.6640625" style="304" customWidth="1"/>
    <col min="255" max="255" width="14" style="304" customWidth="1"/>
    <col min="256" max="256" width="9.109375" style="304"/>
    <col min="257" max="257" width="22" style="304" customWidth="1"/>
    <col min="258" max="16384" width="9.109375" style="304"/>
  </cols>
  <sheetData>
    <row r="1" spans="1:256" ht="18.75" customHeight="1">
      <c r="A1" s="732"/>
      <c r="B1" s="732"/>
      <c r="C1" s="732"/>
      <c r="D1" s="732"/>
      <c r="E1" s="732"/>
      <c r="F1" s="732"/>
      <c r="G1" s="732"/>
      <c r="J1" s="732" t="s">
        <v>397</v>
      </c>
      <c r="K1" s="732"/>
      <c r="L1" s="732"/>
      <c r="M1" s="732"/>
      <c r="N1" s="732"/>
      <c r="Q1" s="1003"/>
      <c r="R1" s="1003"/>
      <c r="S1" s="1003"/>
      <c r="T1" s="984"/>
      <c r="U1" s="984"/>
      <c r="V1" s="1003" t="s">
        <v>397</v>
      </c>
      <c r="W1" s="1003"/>
      <c r="X1" s="1003"/>
      <c r="Y1" s="1003"/>
      <c r="Z1" s="1003"/>
      <c r="AC1" s="1003"/>
      <c r="AD1" s="1003"/>
      <c r="AE1" s="1003"/>
      <c r="AF1" s="984"/>
      <c r="AG1" s="984"/>
      <c r="AH1" s="1003" t="s">
        <v>397</v>
      </c>
      <c r="AI1" s="1003"/>
      <c r="AJ1" s="1003"/>
      <c r="AK1" s="1003"/>
      <c r="AL1" s="1003"/>
      <c r="AO1" s="1003"/>
      <c r="AP1" s="1003"/>
      <c r="AQ1" s="1003"/>
      <c r="AR1" s="984"/>
      <c r="AS1" s="984"/>
      <c r="AT1" s="1003" t="s">
        <v>397</v>
      </c>
      <c r="AU1" s="1003"/>
      <c r="AV1" s="1003"/>
      <c r="AW1" s="1003"/>
      <c r="AX1" s="1003"/>
      <c r="AY1" s="648"/>
      <c r="AZ1" s="648"/>
      <c r="BA1" s="1003"/>
      <c r="BB1" s="1003"/>
      <c r="BC1" s="1003"/>
      <c r="BD1" s="984"/>
      <c r="BE1" s="984"/>
      <c r="BF1" s="1003" t="s">
        <v>397</v>
      </c>
      <c r="BG1" s="1003"/>
      <c r="BH1" s="1003"/>
      <c r="BI1" s="1003"/>
      <c r="BJ1" s="1003"/>
      <c r="BK1" s="648"/>
      <c r="BL1" s="648"/>
      <c r="BM1" s="1003"/>
      <c r="BN1" s="1003"/>
      <c r="BO1" s="1003"/>
      <c r="BP1" s="984"/>
      <c r="BQ1" s="984"/>
      <c r="BR1" s="1003" t="s">
        <v>397</v>
      </c>
      <c r="BS1" s="1003"/>
      <c r="BT1" s="1003"/>
      <c r="BU1" s="1003"/>
      <c r="BV1" s="1003"/>
      <c r="BW1" s="648"/>
      <c r="BX1" s="648"/>
      <c r="BY1" s="1003"/>
      <c r="BZ1" s="1003"/>
      <c r="CA1" s="1003"/>
      <c r="CB1" s="984"/>
      <c r="CC1" s="984"/>
      <c r="CD1" s="1003" t="s">
        <v>397</v>
      </c>
      <c r="CE1" s="1003"/>
      <c r="CF1" s="1003"/>
      <c r="CG1" s="1003"/>
      <c r="CH1" s="1003"/>
      <c r="CI1" s="648"/>
      <c r="CJ1" s="648"/>
      <c r="CK1" s="1003"/>
      <c r="CL1" s="1003"/>
      <c r="CM1" s="1003"/>
      <c r="CN1" s="984"/>
      <c r="CO1" s="984"/>
      <c r="CP1" s="1003" t="s">
        <v>397</v>
      </c>
      <c r="CQ1" s="1006"/>
      <c r="CR1" s="1006"/>
      <c r="CS1" s="1006"/>
      <c r="CT1" s="1024"/>
      <c r="CU1" s="1024"/>
      <c r="CV1" s="1024"/>
      <c r="CW1" s="1024"/>
      <c r="CX1" s="1024"/>
      <c r="CY1" s="1024"/>
      <c r="CZ1" s="1003"/>
      <c r="DA1" s="1003"/>
      <c r="DB1" s="1092" t="s">
        <v>397</v>
      </c>
      <c r="DC1" s="1003"/>
      <c r="DD1" s="648"/>
      <c r="DE1" s="648"/>
      <c r="DF1" s="1003"/>
      <c r="DG1" s="1003"/>
      <c r="DL1" s="1003"/>
      <c r="DM1" s="1003"/>
      <c r="DN1" s="1003" t="s">
        <v>397</v>
      </c>
      <c r="DO1" s="1003"/>
      <c r="DP1" s="648"/>
      <c r="DR1" s="1003"/>
      <c r="DS1" s="1003"/>
      <c r="DT1" s="1003"/>
      <c r="DU1" s="1032"/>
      <c r="DV1" s="1032"/>
      <c r="DW1" s="1032"/>
      <c r="DX1" s="1088"/>
      <c r="DY1" s="1088"/>
      <c r="DZ1" s="1088"/>
      <c r="EA1" s="1003" t="s">
        <v>397</v>
      </c>
      <c r="EB1" s="1032"/>
      <c r="EC1" s="1032"/>
      <c r="ED1" s="1032"/>
      <c r="EE1" s="1032"/>
      <c r="EF1" s="1032"/>
      <c r="EI1" s="304"/>
      <c r="EJ1" s="1003"/>
      <c r="EK1" s="1003"/>
      <c r="EL1" s="1003" t="s">
        <v>397</v>
      </c>
      <c r="EM1" s="1003"/>
      <c r="EN1" s="1003"/>
      <c r="EO1" s="1003"/>
      <c r="EQ1" s="984"/>
      <c r="ES1" s="1003"/>
      <c r="ET1" s="648"/>
      <c r="EU1" s="648"/>
      <c r="EV1" s="1003"/>
      <c r="EW1" s="1003"/>
      <c r="EX1" s="1003"/>
      <c r="EY1" s="1003" t="s">
        <v>397</v>
      </c>
      <c r="EZ1" s="984"/>
      <c r="FB1" s="1003"/>
      <c r="FC1" s="1003"/>
      <c r="FD1" s="1003"/>
      <c r="FE1" s="1003"/>
      <c r="FF1" s="648"/>
      <c r="FG1" s="648"/>
      <c r="FH1" s="1003"/>
      <c r="FI1" s="1003"/>
      <c r="FJ1" s="1003"/>
      <c r="FK1" s="1003" t="s">
        <v>397</v>
      </c>
      <c r="FL1" s="984"/>
      <c r="FN1" s="1003"/>
      <c r="FO1" s="1003"/>
      <c r="FP1" s="1003"/>
      <c r="FQ1" s="1003"/>
      <c r="FR1" s="648"/>
      <c r="FS1" s="648"/>
      <c r="FT1" s="1003"/>
      <c r="FU1" s="1003"/>
      <c r="FV1" s="1003"/>
      <c r="FW1" s="1003" t="s">
        <v>397</v>
      </c>
      <c r="FX1" s="984"/>
      <c r="FZ1" s="1003"/>
      <c r="GA1" s="1003"/>
      <c r="GB1" s="1003"/>
      <c r="GC1" s="1003"/>
      <c r="GD1" s="648"/>
      <c r="GE1" s="648"/>
      <c r="GF1" s="1003"/>
      <c r="GG1" s="1003"/>
      <c r="GH1" s="1003"/>
      <c r="GI1" s="1003" t="s">
        <v>397</v>
      </c>
      <c r="GJ1" s="984"/>
      <c r="GL1" s="1003"/>
      <c r="GM1" s="1003"/>
      <c r="GN1" s="1003"/>
      <c r="GO1" s="1003"/>
      <c r="GP1" s="648"/>
      <c r="GQ1" s="648"/>
      <c r="GR1" s="1003"/>
      <c r="GS1" s="1003"/>
      <c r="GT1" s="1003"/>
      <c r="GU1" s="1003" t="s">
        <v>397</v>
      </c>
      <c r="GV1" s="984"/>
      <c r="GX1" s="1003"/>
      <c r="GY1" s="1003"/>
      <c r="GZ1" s="1003"/>
      <c r="HA1" s="1003"/>
      <c r="HB1" s="648"/>
      <c r="HC1" s="648"/>
      <c r="HD1" s="1003"/>
      <c r="HE1" s="1003"/>
      <c r="HF1" s="1003" t="s">
        <v>397</v>
      </c>
      <c r="HG1" s="984"/>
      <c r="HH1" s="984"/>
      <c r="HJ1" s="1003"/>
      <c r="HK1" s="1003"/>
      <c r="HL1" s="1003"/>
      <c r="HM1" s="1003"/>
      <c r="HN1" s="648"/>
      <c r="HO1" s="648"/>
      <c r="HP1" s="1003"/>
      <c r="HQ1" s="1003"/>
      <c r="HR1" s="1003"/>
      <c r="HS1" s="1003" t="s">
        <v>397</v>
      </c>
      <c r="HT1" s="984"/>
      <c r="HV1" s="1003"/>
      <c r="HW1" s="1003"/>
      <c r="HX1" s="1003"/>
      <c r="HY1" s="1003"/>
      <c r="HZ1" s="648"/>
      <c r="IA1" s="648"/>
      <c r="IB1" s="1003"/>
      <c r="IC1" s="1003"/>
      <c r="ID1" s="1003" t="s">
        <v>397</v>
      </c>
      <c r="IE1" s="984"/>
      <c r="IG1" s="1003"/>
      <c r="IH1" s="1003"/>
      <c r="II1" s="1003"/>
      <c r="IJ1" s="1003"/>
      <c r="IN1" s="1092" t="s">
        <v>397</v>
      </c>
      <c r="IO1" s="984"/>
    </row>
    <row r="2" spans="1:256" ht="17.399999999999999">
      <c r="B2" s="732"/>
      <c r="C2" s="732"/>
      <c r="D2" s="732"/>
      <c r="E2" s="732"/>
      <c r="F2" s="732"/>
      <c r="G2" s="732"/>
      <c r="J2" s="732" t="s">
        <v>398</v>
      </c>
      <c r="K2" s="732"/>
      <c r="L2" s="732"/>
      <c r="M2" s="732"/>
      <c r="N2" s="732"/>
      <c r="Q2" s="1003"/>
      <c r="R2" s="1003"/>
      <c r="S2" s="1003"/>
      <c r="T2" s="984"/>
      <c r="U2" s="984"/>
      <c r="V2" s="1003" t="s">
        <v>398</v>
      </c>
      <c r="W2" s="1003"/>
      <c r="X2" s="1003"/>
      <c r="Y2" s="1003"/>
      <c r="Z2" s="1003"/>
      <c r="AC2" s="1003"/>
      <c r="AD2" s="1003"/>
      <c r="AE2" s="1003"/>
      <c r="AF2" s="984"/>
      <c r="AG2" s="984"/>
      <c r="AH2" s="1003" t="s">
        <v>398</v>
      </c>
      <c r="AI2" s="1003"/>
      <c r="AJ2" s="1003"/>
      <c r="AK2" s="1003"/>
      <c r="AL2" s="1003"/>
      <c r="AO2" s="1003"/>
      <c r="AP2" s="1003"/>
      <c r="AQ2" s="1003"/>
      <c r="AR2" s="984"/>
      <c r="AS2" s="984"/>
      <c r="AT2" s="1003" t="s">
        <v>398</v>
      </c>
      <c r="AU2" s="1003"/>
      <c r="AV2" s="1003"/>
      <c r="AW2" s="1003"/>
      <c r="AX2" s="1003"/>
      <c r="AY2" s="648"/>
      <c r="AZ2" s="648"/>
      <c r="BA2" s="1003"/>
      <c r="BB2" s="1003"/>
      <c r="BC2" s="1003"/>
      <c r="BD2" s="984"/>
      <c r="BE2" s="984"/>
      <c r="BF2" s="1003" t="s">
        <v>398</v>
      </c>
      <c r="BG2" s="1003"/>
      <c r="BH2" s="1003"/>
      <c r="BI2" s="1003"/>
      <c r="BJ2" s="1003"/>
      <c r="BK2" s="648"/>
      <c r="BL2" s="648"/>
      <c r="BM2" s="1003"/>
      <c r="BN2" s="1003"/>
      <c r="BO2" s="1003"/>
      <c r="BP2" s="984"/>
      <c r="BQ2" s="984"/>
      <c r="BR2" s="1003" t="s">
        <v>398</v>
      </c>
      <c r="BS2" s="1003"/>
      <c r="BT2" s="1003"/>
      <c r="BU2" s="1003"/>
      <c r="BV2" s="1003"/>
      <c r="BW2" s="648"/>
      <c r="BX2" s="648"/>
      <c r="BY2" s="1003"/>
      <c r="BZ2" s="1003"/>
      <c r="CA2" s="1003"/>
      <c r="CB2" s="984"/>
      <c r="CC2" s="984"/>
      <c r="CD2" s="1003" t="s">
        <v>398</v>
      </c>
      <c r="CE2" s="1003"/>
      <c r="CF2" s="1003"/>
      <c r="CG2" s="1003"/>
      <c r="CH2" s="1003"/>
      <c r="CI2" s="648"/>
      <c r="CJ2" s="648"/>
      <c r="CK2" s="1003"/>
      <c r="CL2" s="1003"/>
      <c r="CM2" s="1003"/>
      <c r="CN2" s="984"/>
      <c r="CO2" s="984"/>
      <c r="CP2" s="1003" t="s">
        <v>398</v>
      </c>
      <c r="CQ2" s="1006"/>
      <c r="CR2" s="1006"/>
      <c r="CS2" s="1006"/>
      <c r="CT2" s="1024"/>
      <c r="CU2" s="1024"/>
      <c r="CV2" s="1024"/>
      <c r="CW2" s="1024"/>
      <c r="CX2" s="1024"/>
      <c r="CY2" s="1024"/>
      <c r="CZ2" s="1003"/>
      <c r="DA2" s="1003"/>
      <c r="DB2" s="1092" t="s">
        <v>398</v>
      </c>
      <c r="DC2" s="1003"/>
      <c r="DD2" s="648"/>
      <c r="DE2" s="648"/>
      <c r="DF2" s="1003"/>
      <c r="DG2" s="1003"/>
      <c r="DL2" s="1003"/>
      <c r="DM2" s="1003"/>
      <c r="DN2" s="1003" t="s">
        <v>398</v>
      </c>
      <c r="DO2" s="1003"/>
      <c r="DP2" s="648"/>
      <c r="DR2" s="1003"/>
      <c r="DS2" s="1003"/>
      <c r="DT2" s="1003"/>
      <c r="DU2" s="1032"/>
      <c r="DV2" s="1032"/>
      <c r="DW2" s="1032"/>
      <c r="DX2" s="1088"/>
      <c r="DY2" s="1088"/>
      <c r="DZ2" s="1088"/>
      <c r="EA2" s="1003" t="s">
        <v>398</v>
      </c>
      <c r="EB2" s="1032"/>
      <c r="EC2" s="1032"/>
      <c r="ED2" s="1032"/>
      <c r="EE2" s="1032"/>
      <c r="EF2" s="1032"/>
      <c r="EI2" s="304"/>
      <c r="EJ2" s="1003"/>
      <c r="EK2" s="1003"/>
      <c r="EL2" s="1003" t="s">
        <v>398</v>
      </c>
      <c r="EM2" s="1003"/>
      <c r="EN2" s="1003"/>
      <c r="EO2" s="1003"/>
      <c r="EQ2" s="984"/>
      <c r="ES2" s="1003"/>
      <c r="ET2" s="648"/>
      <c r="EU2" s="648"/>
      <c r="EV2" s="1003"/>
      <c r="EW2" s="1003"/>
      <c r="EX2" s="1003"/>
      <c r="EY2" s="1003" t="s">
        <v>398</v>
      </c>
      <c r="EZ2" s="984"/>
      <c r="FB2" s="1003"/>
      <c r="FC2" s="1003"/>
      <c r="FD2" s="1003"/>
      <c r="FE2" s="1003"/>
      <c r="FF2" s="648"/>
      <c r="FG2" s="648"/>
      <c r="FH2" s="1003"/>
      <c r="FI2" s="1003"/>
      <c r="FJ2" s="1003"/>
      <c r="FK2" s="1003" t="s">
        <v>398</v>
      </c>
      <c r="FL2" s="984"/>
      <c r="FN2" s="1003"/>
      <c r="FO2" s="1003"/>
      <c r="FP2" s="1003"/>
      <c r="FQ2" s="1003"/>
      <c r="FR2" s="648"/>
      <c r="FS2" s="648"/>
      <c r="FT2" s="1003"/>
      <c r="FU2" s="1003"/>
      <c r="FV2" s="1003"/>
      <c r="FW2" s="1003" t="s">
        <v>398</v>
      </c>
      <c r="FX2" s="984"/>
      <c r="FZ2" s="1003"/>
      <c r="GA2" s="1003"/>
      <c r="GB2" s="1003"/>
      <c r="GC2" s="1003"/>
      <c r="GD2" s="648"/>
      <c r="GE2" s="648"/>
      <c r="GF2" s="1003"/>
      <c r="GG2" s="1003"/>
      <c r="GH2" s="1003"/>
      <c r="GI2" s="1003" t="s">
        <v>398</v>
      </c>
      <c r="GJ2" s="984"/>
      <c r="GL2" s="1003"/>
      <c r="GM2" s="1003"/>
      <c r="GN2" s="1003"/>
      <c r="GO2" s="1003"/>
      <c r="GP2" s="648"/>
      <c r="GQ2" s="648"/>
      <c r="GR2" s="1003"/>
      <c r="GS2" s="1003"/>
      <c r="GT2" s="1003"/>
      <c r="GU2" s="1003" t="s">
        <v>398</v>
      </c>
      <c r="GV2" s="984"/>
      <c r="GX2" s="1003"/>
      <c r="GY2" s="1003"/>
      <c r="GZ2" s="1003"/>
      <c r="HA2" s="1003"/>
      <c r="HB2" s="648"/>
      <c r="HC2" s="648"/>
      <c r="HD2" s="1003"/>
      <c r="HE2" s="1003"/>
      <c r="HF2" s="1003" t="s">
        <v>398</v>
      </c>
      <c r="HG2" s="984"/>
      <c r="HH2" s="984"/>
      <c r="HJ2" s="1003"/>
      <c r="HK2" s="1003"/>
      <c r="HL2" s="1003"/>
      <c r="HM2" s="1003"/>
      <c r="HN2" s="648"/>
      <c r="HO2" s="648"/>
      <c r="HP2" s="1003"/>
      <c r="HQ2" s="1003"/>
      <c r="HR2" s="1003"/>
      <c r="HS2" s="1003" t="s">
        <v>398</v>
      </c>
      <c r="HT2" s="984"/>
      <c r="HV2" s="1003"/>
      <c r="HW2" s="1003"/>
      <c r="HX2" s="1003"/>
      <c r="HY2" s="1003"/>
      <c r="HZ2" s="648"/>
      <c r="IA2" s="648"/>
      <c r="IB2" s="1003"/>
      <c r="IC2" s="1003"/>
      <c r="ID2" s="1003" t="s">
        <v>398</v>
      </c>
      <c r="IE2" s="984"/>
      <c r="IG2" s="1003"/>
      <c r="IH2" s="1003"/>
      <c r="II2" s="1003"/>
      <c r="IJ2" s="1003"/>
      <c r="IN2" s="1092" t="s">
        <v>398</v>
      </c>
      <c r="IO2" s="984"/>
    </row>
    <row r="3" spans="1:256" ht="17.399999999999999">
      <c r="B3" s="732"/>
      <c r="C3" s="732"/>
      <c r="D3" s="732"/>
      <c r="E3" s="732"/>
      <c r="F3" s="732"/>
      <c r="G3" s="732"/>
      <c r="J3" s="732" t="s">
        <v>1091</v>
      </c>
      <c r="K3" s="732"/>
      <c r="L3" s="732"/>
      <c r="M3" s="732"/>
      <c r="N3" s="732"/>
      <c r="Q3" s="1003"/>
      <c r="R3" s="1003"/>
      <c r="S3" s="1003"/>
      <c r="T3" s="984"/>
      <c r="U3" s="984"/>
      <c r="V3" s="1003" t="s">
        <v>1091</v>
      </c>
      <c r="W3" s="1003"/>
      <c r="X3" s="1003"/>
      <c r="Y3" s="1003"/>
      <c r="Z3" s="1003"/>
      <c r="AC3" s="1003"/>
      <c r="AD3" s="1003"/>
      <c r="AE3" s="1003"/>
      <c r="AF3" s="984"/>
      <c r="AG3" s="984"/>
      <c r="AH3" s="1003" t="s">
        <v>1091</v>
      </c>
      <c r="AI3" s="1003"/>
      <c r="AJ3" s="1003"/>
      <c r="AK3" s="1003"/>
      <c r="AL3" s="1003"/>
      <c r="AO3" s="1003"/>
      <c r="AP3" s="1003"/>
      <c r="AQ3" s="1003"/>
      <c r="AR3" s="984"/>
      <c r="AS3" s="984"/>
      <c r="AT3" s="1003" t="s">
        <v>1091</v>
      </c>
      <c r="AU3" s="1003"/>
      <c r="AV3" s="1003"/>
      <c r="AW3" s="1003"/>
      <c r="AX3" s="1003"/>
      <c r="AY3" s="648"/>
      <c r="AZ3" s="648"/>
      <c r="BA3" s="1003"/>
      <c r="BB3" s="1003"/>
      <c r="BC3" s="1003"/>
      <c r="BD3" s="984"/>
      <c r="BE3" s="984"/>
      <c r="BF3" s="1003" t="s">
        <v>1091</v>
      </c>
      <c r="BG3" s="1003"/>
      <c r="BH3" s="1003"/>
      <c r="BI3" s="1003"/>
      <c r="BJ3" s="1003"/>
      <c r="BK3" s="648"/>
      <c r="BL3" s="648"/>
      <c r="BM3" s="1003"/>
      <c r="BN3" s="1003"/>
      <c r="BO3" s="1003"/>
      <c r="BP3" s="984"/>
      <c r="BQ3" s="984"/>
      <c r="BR3" s="1003" t="s">
        <v>1091</v>
      </c>
      <c r="BS3" s="1003"/>
      <c r="BT3" s="1003"/>
      <c r="BU3" s="1003"/>
      <c r="BV3" s="1003"/>
      <c r="BW3" s="648"/>
      <c r="BX3" s="648"/>
      <c r="BY3" s="1003"/>
      <c r="BZ3" s="1003"/>
      <c r="CA3" s="1003"/>
      <c r="CB3" s="984"/>
      <c r="CC3" s="984"/>
      <c r="CD3" s="1003" t="s">
        <v>1091</v>
      </c>
      <c r="CE3" s="1003"/>
      <c r="CF3" s="1003"/>
      <c r="CG3" s="1003"/>
      <c r="CH3" s="1003"/>
      <c r="CI3" s="648"/>
      <c r="CJ3" s="648"/>
      <c r="CK3" s="1003"/>
      <c r="CL3" s="1003"/>
      <c r="CM3" s="1003"/>
      <c r="CN3" s="984"/>
      <c r="CO3" s="984"/>
      <c r="CP3" s="1003" t="s">
        <v>1091</v>
      </c>
      <c r="CQ3" s="1006"/>
      <c r="CR3" s="1006"/>
      <c r="CS3" s="1006"/>
      <c r="CT3" s="1024"/>
      <c r="CU3" s="1024"/>
      <c r="CV3" s="1024"/>
      <c r="CW3" s="1024"/>
      <c r="CX3" s="1024"/>
      <c r="CY3" s="1024"/>
      <c r="CZ3" s="1003"/>
      <c r="DA3" s="1003"/>
      <c r="DB3" s="1092" t="s">
        <v>1091</v>
      </c>
      <c r="DC3" s="1003"/>
      <c r="DD3" s="648"/>
      <c r="DE3" s="648"/>
      <c r="DF3" s="1003"/>
      <c r="DG3" s="1003"/>
      <c r="DL3" s="1003"/>
      <c r="DM3" s="1003"/>
      <c r="DN3" s="1003" t="s">
        <v>1091</v>
      </c>
      <c r="DO3" s="1003"/>
      <c r="DP3" s="648"/>
      <c r="DR3" s="1003"/>
      <c r="DS3" s="1003"/>
      <c r="DT3" s="1003"/>
      <c r="DU3" s="1032"/>
      <c r="DV3" s="1032"/>
      <c r="DW3" s="1032"/>
      <c r="DX3" s="1088"/>
      <c r="DY3" s="1088"/>
      <c r="DZ3" s="1088"/>
      <c r="EA3" s="1003" t="s">
        <v>1091</v>
      </c>
      <c r="EB3" s="1032"/>
      <c r="EC3" s="1032"/>
      <c r="ED3" s="1032"/>
      <c r="EE3" s="1032"/>
      <c r="EF3" s="1032"/>
      <c r="EI3" s="304"/>
      <c r="EJ3" s="1003"/>
      <c r="EK3" s="1003"/>
      <c r="EL3" s="1003" t="s">
        <v>1091</v>
      </c>
      <c r="EM3" s="1003"/>
      <c r="EN3" s="1003"/>
      <c r="EO3" s="1003"/>
      <c r="EQ3" s="984"/>
      <c r="ES3" s="1003"/>
      <c r="ET3" s="648"/>
      <c r="EU3" s="648"/>
      <c r="EV3" s="1003"/>
      <c r="EW3" s="1003"/>
      <c r="EX3" s="1003"/>
      <c r="EY3" s="1003" t="s">
        <v>1091</v>
      </c>
      <c r="EZ3" s="984"/>
      <c r="FB3" s="1003"/>
      <c r="FC3" s="1003"/>
      <c r="FD3" s="1003"/>
      <c r="FE3" s="1003"/>
      <c r="FF3" s="648"/>
      <c r="FG3" s="648"/>
      <c r="FH3" s="1003"/>
      <c r="FI3" s="1003"/>
      <c r="FJ3" s="1003"/>
      <c r="FK3" s="1003" t="s">
        <v>1091</v>
      </c>
      <c r="FL3" s="984"/>
      <c r="FN3" s="1003"/>
      <c r="FO3" s="1003"/>
      <c r="FP3" s="1003"/>
      <c r="FQ3" s="1003"/>
      <c r="FR3" s="648"/>
      <c r="FS3" s="648"/>
      <c r="FT3" s="1003"/>
      <c r="FU3" s="1003"/>
      <c r="FV3" s="1003"/>
      <c r="FW3" s="1003" t="s">
        <v>1091</v>
      </c>
      <c r="FX3" s="984"/>
      <c r="FZ3" s="1003"/>
      <c r="GA3" s="1003"/>
      <c r="GB3" s="1003"/>
      <c r="GC3" s="1003"/>
      <c r="GD3" s="648"/>
      <c r="GE3" s="648"/>
      <c r="GF3" s="1003"/>
      <c r="GG3" s="1003"/>
      <c r="GH3" s="1003"/>
      <c r="GI3" s="1003" t="s">
        <v>1091</v>
      </c>
      <c r="GJ3" s="984"/>
      <c r="GL3" s="1003"/>
      <c r="GM3" s="1003"/>
      <c r="GN3" s="1003"/>
      <c r="GO3" s="1003"/>
      <c r="GP3" s="648"/>
      <c r="GQ3" s="648"/>
      <c r="GR3" s="1003"/>
      <c r="GS3" s="1003"/>
      <c r="GT3" s="1003"/>
      <c r="GU3" s="1003" t="s">
        <v>1091</v>
      </c>
      <c r="GV3" s="984"/>
      <c r="GX3" s="1003"/>
      <c r="GY3" s="1003"/>
      <c r="GZ3" s="1003"/>
      <c r="HA3" s="1003"/>
      <c r="HB3" s="648"/>
      <c r="HC3" s="648"/>
      <c r="HD3" s="1003"/>
      <c r="HE3" s="1003"/>
      <c r="HF3" s="1003" t="s">
        <v>1091</v>
      </c>
      <c r="HG3" s="984"/>
      <c r="HH3" s="984"/>
      <c r="HJ3" s="1003"/>
      <c r="HK3" s="1003"/>
      <c r="HL3" s="1003"/>
      <c r="HM3" s="1003"/>
      <c r="HN3" s="648"/>
      <c r="HO3" s="648"/>
      <c r="HP3" s="1003"/>
      <c r="HQ3" s="1003"/>
      <c r="HR3" s="1003"/>
      <c r="HS3" s="1003" t="s">
        <v>1091</v>
      </c>
      <c r="HT3" s="984"/>
      <c r="HV3" s="1003"/>
      <c r="HW3" s="1003"/>
      <c r="HX3" s="1003"/>
      <c r="HY3" s="1003"/>
      <c r="HZ3" s="648"/>
      <c r="IA3" s="648"/>
      <c r="IB3" s="1003"/>
      <c r="IC3" s="1003"/>
      <c r="ID3" s="1003" t="s">
        <v>1091</v>
      </c>
      <c r="IE3" s="984"/>
      <c r="IG3" s="1003"/>
      <c r="IH3" s="1003"/>
      <c r="II3" s="1003"/>
      <c r="IJ3" s="1003"/>
      <c r="IN3" s="1092" t="s">
        <v>1091</v>
      </c>
      <c r="IO3" s="984"/>
    </row>
    <row r="4" spans="1:256" ht="17.399999999999999">
      <c r="B4" s="732"/>
      <c r="C4" s="732"/>
      <c r="D4" s="732"/>
      <c r="E4" s="732"/>
      <c r="F4" s="732"/>
      <c r="G4" s="732"/>
      <c r="H4" s="732"/>
      <c r="I4" s="732"/>
      <c r="J4" s="732"/>
      <c r="K4" s="732"/>
      <c r="L4" s="732"/>
      <c r="M4" s="732"/>
      <c r="N4" s="732"/>
      <c r="O4" s="732"/>
      <c r="P4" s="732"/>
      <c r="Q4" s="250"/>
      <c r="R4" s="250"/>
      <c r="S4" s="250"/>
      <c r="T4" s="732"/>
      <c r="U4" s="732"/>
      <c r="V4" s="732"/>
      <c r="W4" s="304"/>
      <c r="X4" s="304"/>
      <c r="Y4" s="304"/>
      <c r="Z4" s="304"/>
      <c r="AA4" s="304"/>
      <c r="AB4" s="304"/>
      <c r="AC4" s="250"/>
      <c r="AD4" s="250"/>
      <c r="AE4" s="250"/>
      <c r="AF4" s="732"/>
      <c r="AG4" s="732"/>
      <c r="AH4" s="732"/>
      <c r="AI4" s="304"/>
      <c r="AJ4" s="304"/>
      <c r="AK4" s="304"/>
      <c r="AL4" s="304"/>
      <c r="AM4" s="304"/>
      <c r="AN4" s="304"/>
      <c r="AO4" s="250"/>
      <c r="AP4" s="250"/>
      <c r="AQ4" s="250"/>
      <c r="AR4" s="732"/>
      <c r="AS4" s="732"/>
      <c r="AT4" s="732"/>
      <c r="BA4" s="250"/>
      <c r="BB4" s="250"/>
      <c r="BC4" s="250"/>
      <c r="BD4" s="732"/>
      <c r="BE4" s="732"/>
      <c r="BF4" s="732"/>
      <c r="BM4" s="250"/>
      <c r="BN4" s="250"/>
      <c r="BO4" s="250"/>
      <c r="BP4" s="250"/>
      <c r="BQ4" s="250"/>
      <c r="BR4" s="250"/>
      <c r="BS4" s="732"/>
      <c r="BT4" s="732"/>
      <c r="BU4" s="732"/>
      <c r="BV4" s="943"/>
      <c r="BW4" s="943"/>
      <c r="BX4" s="943"/>
      <c r="BY4" s="732"/>
      <c r="BZ4" s="732"/>
      <c r="CA4" s="732"/>
      <c r="CB4" s="732"/>
      <c r="CC4" s="732"/>
      <c r="CD4" s="732"/>
      <c r="CK4" s="250"/>
      <c r="CL4" s="250"/>
      <c r="CM4" s="250"/>
      <c r="CN4" s="732"/>
      <c r="CO4" s="732"/>
      <c r="CP4" s="732"/>
      <c r="CQ4" s="1006"/>
      <c r="CR4" s="1006"/>
      <c r="CS4" s="1006"/>
      <c r="CT4" s="1024"/>
      <c r="CU4" s="1024"/>
      <c r="CV4" s="1024"/>
      <c r="CW4" s="1024"/>
      <c r="CX4" s="1024"/>
      <c r="CY4" s="1024"/>
      <c r="CZ4" s="250"/>
      <c r="DA4" s="250"/>
      <c r="DO4" s="250"/>
      <c r="DP4" s="250"/>
      <c r="DQ4" s="250"/>
      <c r="DR4" s="250"/>
      <c r="DS4" s="250"/>
      <c r="DT4" s="250"/>
      <c r="DU4" s="250"/>
      <c r="DV4" s="250"/>
      <c r="DW4" s="250"/>
      <c r="DX4" s="250"/>
      <c r="DY4" s="250"/>
      <c r="DZ4" s="250"/>
      <c r="EA4" s="250"/>
      <c r="EB4" s="250"/>
      <c r="EC4" s="250"/>
      <c r="ED4" s="250"/>
      <c r="EE4" s="250"/>
      <c r="EF4" s="250"/>
      <c r="EG4" s="250"/>
      <c r="EH4" s="250"/>
      <c r="EI4" s="250"/>
      <c r="EJ4" s="250"/>
      <c r="EK4" s="250"/>
      <c r="EL4" s="250"/>
      <c r="EM4" s="250"/>
      <c r="EN4" s="250"/>
      <c r="EO4" s="250"/>
      <c r="EP4" s="250"/>
      <c r="EQ4" s="250"/>
      <c r="ER4" s="250"/>
      <c r="ES4" s="250"/>
      <c r="ET4" s="250"/>
      <c r="EU4" s="250"/>
      <c r="EV4" s="250"/>
      <c r="EW4" s="250"/>
      <c r="EX4" s="250"/>
      <c r="EY4" s="250"/>
      <c r="EZ4" s="250"/>
      <c r="FA4" s="250"/>
      <c r="FB4" s="250"/>
      <c r="FC4" s="250"/>
      <c r="FD4" s="250"/>
      <c r="FE4" s="923"/>
      <c r="FF4" s="923"/>
      <c r="FG4" s="923"/>
      <c r="FH4" s="732"/>
      <c r="FI4" s="732"/>
      <c r="FJ4" s="732"/>
      <c r="FK4" s="250"/>
      <c r="FL4" s="250"/>
      <c r="FQ4" s="250"/>
      <c r="FR4" s="250"/>
      <c r="FS4" s="250"/>
      <c r="FT4" s="732"/>
      <c r="FU4" s="732"/>
      <c r="FV4" s="732"/>
      <c r="FW4" s="250"/>
      <c r="FX4" s="250"/>
      <c r="FY4" s="304"/>
      <c r="FZ4" s="304"/>
      <c r="GA4" s="304"/>
      <c r="GB4" s="304"/>
      <c r="GC4" s="250"/>
      <c r="GD4" s="250"/>
      <c r="GE4" s="250"/>
      <c r="GF4" s="732"/>
      <c r="GG4" s="732"/>
      <c r="GH4" s="732"/>
      <c r="GI4" s="250"/>
      <c r="GJ4" s="250"/>
      <c r="GK4" s="304"/>
      <c r="GL4" s="304"/>
      <c r="GM4" s="304"/>
      <c r="GN4" s="304"/>
      <c r="GO4" s="250"/>
      <c r="GP4" s="250"/>
      <c r="GQ4" s="250"/>
      <c r="GR4" s="732"/>
      <c r="GS4" s="732"/>
      <c r="GT4" s="732"/>
      <c r="GU4" s="250"/>
      <c r="GV4" s="250"/>
      <c r="HA4" s="250"/>
      <c r="HB4" s="250"/>
      <c r="HC4" s="250"/>
      <c r="HD4" s="732"/>
      <c r="HE4" s="732"/>
      <c r="HF4" s="732"/>
      <c r="HG4" s="250"/>
      <c r="HH4" s="250"/>
      <c r="HM4" s="250"/>
      <c r="HN4" s="250"/>
      <c r="HO4" s="250"/>
      <c r="HP4" s="732"/>
      <c r="HQ4" s="732"/>
      <c r="HR4" s="732"/>
      <c r="HS4" s="250"/>
      <c r="HT4" s="250"/>
      <c r="HY4" s="250"/>
      <c r="HZ4" s="250"/>
      <c r="IA4" s="250"/>
      <c r="IB4" s="732"/>
      <c r="IC4" s="732"/>
      <c r="ID4" s="732"/>
      <c r="IE4" s="250"/>
      <c r="IF4" s="250"/>
      <c r="IO4" s="984"/>
    </row>
    <row r="5" spans="1:256" ht="17.399999999999999">
      <c r="A5" s="609"/>
      <c r="B5" s="694"/>
      <c r="C5" s="331"/>
      <c r="D5" s="609"/>
      <c r="E5" s="609"/>
      <c r="F5" s="331"/>
      <c r="G5" s="331"/>
      <c r="H5" s="331"/>
      <c r="I5" s="331"/>
      <c r="Q5" s="250"/>
      <c r="R5" s="250"/>
      <c r="S5" s="250"/>
      <c r="T5" s="250"/>
      <c r="U5" s="250"/>
      <c r="V5" s="250"/>
      <c r="W5" s="304"/>
      <c r="X5" s="304"/>
      <c r="Y5" s="304"/>
      <c r="Z5" s="304"/>
      <c r="AA5" s="304"/>
      <c r="AB5" s="304"/>
      <c r="AC5" s="250"/>
      <c r="AD5" s="250"/>
      <c r="AE5" s="250"/>
      <c r="AF5" s="250"/>
      <c r="AG5" s="250"/>
      <c r="AH5" s="250"/>
      <c r="AI5" s="304"/>
      <c r="AJ5" s="304"/>
      <c r="AK5" s="304"/>
      <c r="AL5" s="304"/>
      <c r="AM5" s="304"/>
      <c r="AN5" s="304"/>
      <c r="AO5" s="250"/>
      <c r="AP5" s="250"/>
      <c r="AQ5" s="250"/>
      <c r="AR5" s="250"/>
      <c r="AS5" s="250"/>
      <c r="AT5" s="250"/>
      <c r="BA5" s="250"/>
      <c r="BB5" s="250"/>
      <c r="BC5" s="250"/>
      <c r="BD5" s="250"/>
      <c r="BE5" s="250"/>
      <c r="BF5" s="250"/>
      <c r="BM5" s="250"/>
      <c r="BN5" s="250"/>
      <c r="BO5" s="250"/>
      <c r="BP5" s="250"/>
      <c r="BQ5" s="250"/>
      <c r="BR5" s="250"/>
      <c r="BS5" s="250"/>
      <c r="BT5" s="250"/>
      <c r="BU5" s="250"/>
      <c r="BV5" s="250"/>
      <c r="BW5" s="250"/>
      <c r="BX5" s="250"/>
      <c r="BY5" s="250"/>
      <c r="BZ5" s="250"/>
      <c r="CA5" s="250"/>
      <c r="CB5" s="250"/>
      <c r="CC5" s="250"/>
      <c r="CD5" s="250"/>
      <c r="CK5" s="250"/>
      <c r="CL5" s="250"/>
      <c r="CM5" s="250"/>
      <c r="CN5" s="250"/>
      <c r="CO5" s="250"/>
      <c r="CP5" s="250"/>
      <c r="CQ5" s="250"/>
      <c r="CR5" s="250"/>
      <c r="CS5" s="250"/>
      <c r="CT5" s="250"/>
      <c r="CU5" s="250"/>
      <c r="CV5" s="250"/>
      <c r="CW5" s="250"/>
      <c r="CX5" s="250"/>
      <c r="CY5" s="250"/>
      <c r="CZ5" s="250"/>
      <c r="DA5" s="250"/>
      <c r="DB5" s="250"/>
      <c r="DO5" s="250"/>
      <c r="DP5" s="250"/>
      <c r="DQ5" s="250"/>
      <c r="DR5" s="250"/>
      <c r="DS5" s="250"/>
      <c r="DT5" s="250"/>
      <c r="DU5" s="250"/>
      <c r="DV5" s="250"/>
      <c r="DW5" s="250"/>
      <c r="DX5" s="250"/>
      <c r="DY5" s="250"/>
      <c r="DZ5" s="250"/>
      <c r="EA5" s="250"/>
      <c r="EB5" s="250"/>
      <c r="EC5" s="250"/>
      <c r="ED5" s="250"/>
      <c r="EE5" s="250"/>
      <c r="EF5" s="250"/>
      <c r="EG5" s="250"/>
      <c r="EH5" s="250"/>
      <c r="EI5" s="250"/>
      <c r="EJ5" s="250"/>
      <c r="EK5" s="250"/>
      <c r="EL5" s="250"/>
      <c r="EM5" s="250"/>
      <c r="EN5" s="250"/>
      <c r="EO5" s="250"/>
      <c r="EP5" s="250"/>
      <c r="EQ5" s="250"/>
      <c r="ER5" s="250"/>
      <c r="ES5" s="250"/>
      <c r="ET5" s="250"/>
      <c r="EU5" s="250"/>
      <c r="EV5" s="250"/>
      <c r="EW5" s="250"/>
      <c r="EX5" s="250"/>
      <c r="EY5" s="250"/>
      <c r="EZ5" s="250"/>
      <c r="FA5" s="250"/>
      <c r="FB5" s="250"/>
      <c r="FC5" s="250"/>
      <c r="FD5" s="250"/>
      <c r="FE5" s="250"/>
      <c r="FF5" s="250"/>
      <c r="FG5" s="250"/>
      <c r="FH5" s="250"/>
      <c r="FI5" s="250"/>
      <c r="FJ5" s="250"/>
      <c r="FK5" s="250"/>
      <c r="FL5" s="250"/>
      <c r="FM5" s="250"/>
      <c r="FQ5" s="250"/>
      <c r="FR5" s="250"/>
      <c r="FS5" s="250"/>
      <c r="FT5" s="250"/>
      <c r="FU5" s="250"/>
      <c r="FV5" s="250"/>
      <c r="FW5" s="250"/>
      <c r="FX5" s="250"/>
      <c r="FY5" s="250"/>
      <c r="FZ5" s="304"/>
      <c r="GA5" s="304"/>
      <c r="GB5" s="304"/>
      <c r="GC5" s="250"/>
      <c r="GD5" s="250"/>
      <c r="GE5" s="250"/>
      <c r="GF5" s="250"/>
      <c r="GG5" s="250"/>
      <c r="GH5" s="250"/>
      <c r="GI5" s="250"/>
      <c r="GJ5" s="250"/>
      <c r="GK5" s="250"/>
      <c r="GL5" s="304"/>
      <c r="GM5" s="304"/>
      <c r="GN5" s="304"/>
      <c r="GO5" s="250"/>
      <c r="GP5" s="250"/>
      <c r="GQ5" s="250"/>
      <c r="GR5" s="250"/>
      <c r="GS5" s="250"/>
      <c r="GT5" s="250"/>
      <c r="GU5" s="250"/>
      <c r="GV5" s="250"/>
      <c r="GW5" s="250"/>
      <c r="HA5" s="250"/>
      <c r="HB5" s="250"/>
      <c r="HC5" s="250"/>
      <c r="HD5" s="250"/>
      <c r="HE5" s="250"/>
      <c r="HF5" s="250"/>
      <c r="HG5" s="250"/>
      <c r="HH5" s="250"/>
      <c r="HI5" s="250"/>
      <c r="HM5" s="250"/>
      <c r="HN5" s="250"/>
      <c r="HO5" s="250"/>
      <c r="HP5" s="250"/>
      <c r="HQ5" s="250"/>
      <c r="HR5" s="250"/>
      <c r="HS5" s="250"/>
      <c r="HT5" s="250"/>
      <c r="HU5" s="250"/>
      <c r="HY5" s="250"/>
      <c r="HZ5" s="250"/>
      <c r="IA5" s="250"/>
      <c r="IB5" s="250"/>
      <c r="IC5" s="250"/>
      <c r="ID5" s="250"/>
      <c r="IE5" s="250"/>
      <c r="IF5" s="250"/>
      <c r="IG5" s="250"/>
      <c r="IO5" s="984"/>
    </row>
    <row r="6" spans="1:256" ht="30">
      <c r="C6" s="331"/>
      <c r="D6" s="609"/>
      <c r="E6" s="1467"/>
      <c r="F6" s="1467"/>
      <c r="G6" s="1467"/>
      <c r="H6" s="331"/>
      <c r="I6" s="331"/>
      <c r="L6" s="699"/>
      <c r="N6" s="237"/>
      <c r="O6" s="237"/>
      <c r="P6" s="237"/>
      <c r="Q6" s="250"/>
      <c r="R6" s="250"/>
      <c r="S6" s="250"/>
      <c r="T6" s="328"/>
      <c r="U6" s="328"/>
      <c r="V6" s="328"/>
      <c r="W6" s="304"/>
      <c r="X6" s="304"/>
      <c r="Y6" s="304"/>
      <c r="Z6" s="304"/>
      <c r="AA6" s="304"/>
      <c r="AB6" s="304"/>
      <c r="AC6" s="250"/>
      <c r="AD6" s="250"/>
      <c r="AE6" s="250"/>
      <c r="AF6" s="328"/>
      <c r="AG6" s="328"/>
      <c r="AH6" s="328"/>
      <c r="AI6" s="304"/>
      <c r="AJ6" s="304"/>
      <c r="AK6" s="304"/>
      <c r="AL6" s="304"/>
      <c r="AM6" s="304"/>
      <c r="AN6" s="304"/>
      <c r="AO6" s="250"/>
      <c r="AP6" s="250"/>
      <c r="AQ6" s="250"/>
      <c r="AR6" s="328"/>
      <c r="AS6" s="328"/>
      <c r="AT6" s="328"/>
      <c r="BA6" s="250"/>
      <c r="BB6" s="250"/>
      <c r="BC6" s="250"/>
      <c r="BD6" s="328"/>
      <c r="BE6" s="328"/>
      <c r="BF6" s="328"/>
      <c r="BI6" s="698"/>
      <c r="BM6" s="250"/>
      <c r="BN6" s="250"/>
      <c r="BO6" s="250"/>
      <c r="BP6" s="250"/>
      <c r="BQ6" s="250"/>
      <c r="BR6" s="250"/>
      <c r="BS6" s="328"/>
      <c r="BT6" s="328"/>
      <c r="BU6" s="328"/>
      <c r="BV6" s="328"/>
      <c r="BW6" s="328"/>
      <c r="BX6" s="328"/>
      <c r="BY6" s="328"/>
      <c r="BZ6" s="328"/>
      <c r="CA6" s="328"/>
      <c r="CB6" s="328"/>
      <c r="CC6" s="328"/>
      <c r="CD6" s="328"/>
      <c r="CK6" s="250"/>
      <c r="CL6" s="250"/>
      <c r="CM6" s="250"/>
      <c r="CN6" s="328"/>
      <c r="CO6" s="328"/>
      <c r="CP6" s="328"/>
      <c r="CQ6" s="328"/>
      <c r="CR6" s="328"/>
      <c r="CS6" s="328"/>
      <c r="CT6" s="328"/>
      <c r="CU6" s="328"/>
      <c r="CV6" s="328"/>
      <c r="CW6" s="328"/>
      <c r="CX6" s="328"/>
      <c r="CY6" s="328"/>
      <c r="CZ6" s="250"/>
      <c r="DA6" s="250"/>
      <c r="DB6" s="250"/>
      <c r="DO6" s="250"/>
      <c r="DP6" s="250"/>
      <c r="DQ6" s="250"/>
      <c r="DR6" s="250"/>
      <c r="DS6" s="250"/>
      <c r="DT6" s="250"/>
      <c r="DU6" s="250"/>
      <c r="DV6" s="250"/>
      <c r="DW6" s="250"/>
      <c r="DX6" s="250"/>
      <c r="DY6" s="250"/>
      <c r="DZ6" s="250"/>
      <c r="EA6" s="250"/>
      <c r="EB6" s="250"/>
      <c r="EC6" s="250"/>
      <c r="ED6" s="250"/>
      <c r="EE6" s="250"/>
      <c r="EF6" s="250"/>
      <c r="EG6" s="250"/>
      <c r="EH6" s="250"/>
      <c r="EI6" s="250"/>
      <c r="EJ6" s="250"/>
      <c r="EK6" s="250"/>
      <c r="EL6" s="250"/>
      <c r="EM6" s="250"/>
      <c r="EN6" s="250"/>
      <c r="EO6" s="250"/>
      <c r="EP6" s="250"/>
      <c r="EQ6" s="250"/>
      <c r="ER6" s="250"/>
      <c r="ES6" s="250"/>
      <c r="ET6" s="250"/>
      <c r="EU6" s="250"/>
      <c r="EV6" s="250"/>
      <c r="EW6" s="250"/>
      <c r="EX6" s="250"/>
      <c r="EY6" s="250"/>
      <c r="EZ6" s="250"/>
      <c r="FA6" s="250"/>
      <c r="FB6" s="250"/>
      <c r="FC6" s="250"/>
      <c r="FD6" s="250"/>
      <c r="FE6" s="328"/>
      <c r="FF6" s="328"/>
      <c r="FG6" s="328"/>
      <c r="FH6" s="328"/>
      <c r="FI6" s="328"/>
      <c r="FJ6" s="328"/>
      <c r="FK6" s="250"/>
      <c r="FL6" s="250"/>
      <c r="FM6" s="250"/>
      <c r="FQ6" s="250"/>
      <c r="FR6" s="250"/>
      <c r="FS6" s="250"/>
      <c r="FT6" s="328"/>
      <c r="FU6" s="328"/>
      <c r="FV6" s="328"/>
      <c r="FW6" s="250"/>
      <c r="FX6" s="250"/>
      <c r="FY6" s="250"/>
      <c r="FZ6" s="304"/>
      <c r="GA6" s="304"/>
      <c r="GB6" s="304"/>
      <c r="GC6" s="250"/>
      <c r="GD6" s="250"/>
      <c r="GE6" s="250"/>
      <c r="GF6" s="328"/>
      <c r="GG6" s="328"/>
      <c r="GH6" s="328"/>
      <c r="GI6" s="250"/>
      <c r="GJ6" s="250"/>
      <c r="GK6" s="250"/>
      <c r="GL6" s="304"/>
      <c r="GM6" s="304"/>
      <c r="GN6" s="304"/>
      <c r="GO6" s="250"/>
      <c r="GP6" s="250"/>
      <c r="GQ6" s="250"/>
      <c r="GR6" s="328"/>
      <c r="GS6" s="328"/>
      <c r="GT6" s="328"/>
      <c r="GU6" s="250"/>
      <c r="GV6" s="250"/>
      <c r="GW6" s="250"/>
      <c r="HA6" s="250"/>
      <c r="HB6" s="250"/>
      <c r="HC6" s="250"/>
      <c r="HD6" s="328"/>
      <c r="HE6" s="328"/>
      <c r="HF6" s="328"/>
      <c r="HG6" s="250"/>
      <c r="HH6" s="250"/>
      <c r="HI6" s="250"/>
      <c r="HM6" s="250"/>
      <c r="HN6" s="250"/>
      <c r="HO6" s="250"/>
      <c r="HP6" s="328"/>
      <c r="HQ6" s="328"/>
      <c r="HR6" s="328"/>
      <c r="HS6" s="250"/>
      <c r="HT6" s="250"/>
      <c r="HU6" s="250"/>
      <c r="HY6" s="250"/>
      <c r="HZ6" s="250"/>
      <c r="IA6" s="250"/>
      <c r="IB6" s="328"/>
      <c r="IC6" s="328"/>
      <c r="ID6" s="328"/>
      <c r="IE6" s="250"/>
      <c r="IF6" s="250"/>
      <c r="IG6" s="250"/>
      <c r="IO6" s="984"/>
    </row>
    <row r="7" spans="1:256" ht="18">
      <c r="E7" s="1467"/>
      <c r="F7" s="1467"/>
      <c r="G7" s="1467"/>
      <c r="R7" s="250"/>
      <c r="S7" s="250"/>
      <c r="T7" s="328"/>
      <c r="U7" s="328"/>
      <c r="W7" s="304"/>
      <c r="AD7" s="250"/>
      <c r="AE7" s="250"/>
      <c r="AF7" s="328"/>
      <c r="AG7" s="328"/>
      <c r="AI7" s="304"/>
      <c r="AJ7" s="304"/>
      <c r="AL7" s="304"/>
      <c r="AP7" s="250"/>
      <c r="AQ7" s="250"/>
      <c r="AR7" s="328"/>
      <c r="AS7" s="328"/>
      <c r="AT7" s="648"/>
      <c r="AW7" s="648"/>
      <c r="BA7" s="648"/>
      <c r="BB7" s="250"/>
      <c r="BC7" s="250"/>
      <c r="BD7" s="328"/>
      <c r="BE7" s="328"/>
      <c r="BF7" s="648"/>
      <c r="BI7" s="648"/>
      <c r="BM7" s="648"/>
      <c r="BN7" s="250"/>
      <c r="BO7" s="250"/>
      <c r="BP7" s="250"/>
      <c r="BQ7" s="250"/>
      <c r="BR7" s="250"/>
      <c r="BS7" s="328"/>
      <c r="BT7" s="328"/>
      <c r="BU7" s="648"/>
      <c r="BV7" s="648"/>
      <c r="BW7" s="648"/>
      <c r="BX7" s="648"/>
      <c r="BY7" s="648"/>
      <c r="BZ7" s="648"/>
      <c r="CA7" s="648"/>
      <c r="CB7" s="648"/>
      <c r="CC7" s="648"/>
      <c r="CD7" s="648"/>
      <c r="CG7" s="648"/>
      <c r="CK7" s="648"/>
      <c r="CL7" s="250"/>
      <c r="CM7" s="250"/>
      <c r="CN7" s="328"/>
      <c r="CO7" s="328"/>
      <c r="CP7" s="648"/>
      <c r="CQ7" s="648"/>
      <c r="CR7" s="648"/>
      <c r="CS7" s="648"/>
      <c r="CT7" s="648"/>
      <c r="CU7" s="648"/>
      <c r="CV7" s="503" t="s">
        <v>1145</v>
      </c>
      <c r="CW7" s="648"/>
      <c r="CX7" s="648"/>
      <c r="CY7" s="648"/>
      <c r="CZ7" s="648"/>
      <c r="DA7" s="250"/>
      <c r="DB7" s="503"/>
      <c r="DE7" s="648"/>
      <c r="DH7" s="503" t="s">
        <v>1142</v>
      </c>
      <c r="DK7" s="648"/>
      <c r="DN7" s="648"/>
      <c r="DO7" s="648"/>
      <c r="DP7" s="250"/>
      <c r="DQ7" s="250"/>
      <c r="DR7" s="250"/>
      <c r="DS7" s="250"/>
      <c r="DT7" s="250"/>
      <c r="DU7" s="250"/>
      <c r="DV7" s="250"/>
      <c r="DW7" s="250"/>
      <c r="DX7" s="250"/>
      <c r="DY7" s="250"/>
      <c r="DZ7" s="250"/>
      <c r="EA7" s="250"/>
      <c r="EB7" s="250"/>
      <c r="EC7" s="250"/>
      <c r="ED7" s="250"/>
      <c r="EE7" s="250"/>
      <c r="EF7" s="503" t="s">
        <v>1130</v>
      </c>
      <c r="EG7" s="250"/>
      <c r="EH7" s="250"/>
      <c r="EI7" s="250"/>
      <c r="EJ7" s="250"/>
      <c r="EK7" s="250"/>
      <c r="EL7" s="503"/>
      <c r="EM7" s="250"/>
      <c r="EN7" s="250"/>
      <c r="EO7" s="250"/>
      <c r="EP7" s="250"/>
      <c r="EQ7" s="250"/>
      <c r="ER7" s="250"/>
      <c r="ES7" s="648"/>
      <c r="ET7" s="250"/>
      <c r="EV7" s="250"/>
      <c r="EW7" s="250"/>
      <c r="EX7" s="250"/>
      <c r="EY7" s="250"/>
      <c r="EZ7" s="250"/>
      <c r="FA7" s="250"/>
      <c r="FB7" s="250"/>
      <c r="FC7" s="250"/>
      <c r="FE7" s="648"/>
      <c r="FF7" s="648"/>
      <c r="FH7" s="328"/>
      <c r="FI7" s="328"/>
      <c r="FJ7" s="648"/>
      <c r="FK7" s="648"/>
      <c r="FL7" s="250"/>
      <c r="FM7" s="250"/>
      <c r="FP7" s="648"/>
      <c r="FQ7" s="648"/>
      <c r="FR7" s="250"/>
      <c r="FS7" s="250"/>
      <c r="FT7" s="328"/>
      <c r="FU7" s="328"/>
      <c r="FV7" s="648"/>
      <c r="FW7" s="648"/>
      <c r="FX7" s="250"/>
      <c r="FY7" s="250"/>
      <c r="FZ7" s="304"/>
      <c r="GA7" s="304"/>
      <c r="GB7" s="648"/>
      <c r="GC7" s="648"/>
      <c r="GD7" s="250"/>
      <c r="GE7" s="250"/>
      <c r="GF7" s="328"/>
      <c r="GG7" s="328"/>
      <c r="GH7" s="648"/>
      <c r="GI7" s="648"/>
      <c r="GJ7" s="250"/>
      <c r="GK7" s="250"/>
      <c r="GL7" s="304"/>
      <c r="GM7" s="304"/>
      <c r="GN7" s="648"/>
      <c r="GO7" s="648"/>
      <c r="GP7" s="250"/>
      <c r="GQ7" s="250"/>
      <c r="GR7" s="328"/>
      <c r="GS7" s="328"/>
      <c r="GT7" s="648"/>
      <c r="GU7" s="648"/>
      <c r="GV7" s="250"/>
      <c r="GW7" s="250"/>
      <c r="GZ7" s="648"/>
      <c r="HA7" s="648"/>
      <c r="HB7" s="250"/>
      <c r="HC7" s="250"/>
      <c r="HD7" s="328"/>
      <c r="HE7" s="328"/>
      <c r="HF7" s="648"/>
      <c r="HG7" s="648"/>
      <c r="HH7" s="250"/>
      <c r="HI7" s="250"/>
      <c r="HL7" s="648"/>
      <c r="HM7" s="648"/>
      <c r="HN7" s="250"/>
      <c r="HO7" s="250"/>
      <c r="HP7" s="328"/>
      <c r="HQ7" s="328"/>
      <c r="HR7" s="648"/>
      <c r="HS7" s="648"/>
      <c r="HT7" s="250"/>
      <c r="HU7" s="250"/>
      <c r="HX7" s="648"/>
      <c r="HY7" s="648"/>
      <c r="HZ7" s="250"/>
      <c r="IA7" s="250"/>
      <c r="IB7" s="328"/>
      <c r="IC7" s="328"/>
      <c r="ID7" s="648"/>
      <c r="IE7" s="648"/>
      <c r="IF7" s="250"/>
      <c r="IG7" s="250"/>
      <c r="IJ7" s="648"/>
      <c r="IO7" s="984"/>
    </row>
    <row r="8" spans="1:256" ht="18">
      <c r="A8" s="321">
        <v>1</v>
      </c>
      <c r="B8" s="623"/>
      <c r="C8" s="331" t="s">
        <v>571</v>
      </c>
      <c r="D8" s="609"/>
      <c r="E8" s="1467"/>
      <c r="F8" s="1467"/>
      <c r="G8" s="1467"/>
      <c r="H8" s="331"/>
      <c r="I8" s="331"/>
      <c r="J8" s="250"/>
      <c r="K8" s="250"/>
      <c r="L8" s="29"/>
      <c r="M8" s="29"/>
      <c r="N8" s="331"/>
      <c r="O8" s="609"/>
      <c r="P8" s="502" t="s">
        <v>892</v>
      </c>
      <c r="Q8" s="331"/>
      <c r="R8" s="331"/>
      <c r="S8" s="331"/>
      <c r="T8" s="331"/>
      <c r="U8" s="331"/>
      <c r="V8" s="331"/>
      <c r="W8" s="331"/>
      <c r="X8" s="250"/>
      <c r="Y8" s="503"/>
      <c r="Z8" s="503"/>
      <c r="AA8" s="503"/>
      <c r="AB8" s="503" t="s">
        <v>893</v>
      </c>
      <c r="AC8" s="331"/>
      <c r="AD8" s="331"/>
      <c r="AE8" s="331"/>
      <c r="AF8" s="331"/>
      <c r="AG8" s="331"/>
      <c r="AH8" s="331"/>
      <c r="AI8" s="331"/>
      <c r="AJ8" s="250"/>
      <c r="AK8" s="319"/>
      <c r="AL8" s="609"/>
      <c r="AM8" s="331"/>
      <c r="AN8" s="503" t="s">
        <v>894</v>
      </c>
      <c r="AO8" s="331"/>
      <c r="AP8" s="331"/>
      <c r="AQ8" s="331"/>
      <c r="AR8" s="331"/>
      <c r="AS8" s="331"/>
      <c r="AT8" s="331"/>
      <c r="AU8" s="331"/>
      <c r="AV8" s="250"/>
      <c r="AW8" s="319"/>
      <c r="AX8" s="609"/>
      <c r="AY8" s="331"/>
      <c r="AZ8" s="503" t="s">
        <v>895</v>
      </c>
      <c r="BA8" s="331"/>
      <c r="BB8" s="331"/>
      <c r="BC8" s="331"/>
      <c r="BD8" s="331"/>
      <c r="BE8" s="331"/>
      <c r="BF8" s="331"/>
      <c r="BG8" s="331"/>
      <c r="BH8" s="250"/>
      <c r="BI8" s="319"/>
      <c r="BJ8" s="609"/>
      <c r="BK8" s="503"/>
      <c r="BL8" s="503" t="s">
        <v>896</v>
      </c>
      <c r="BM8" s="331"/>
      <c r="BN8" s="331"/>
      <c r="BO8" s="331"/>
      <c r="BP8" s="331"/>
      <c r="BQ8" s="331"/>
      <c r="BR8" s="331"/>
      <c r="BS8" s="331"/>
      <c r="BV8" s="503"/>
      <c r="BW8" s="503"/>
      <c r="BX8" s="503" t="s">
        <v>1144</v>
      </c>
      <c r="BY8" s="331"/>
      <c r="BZ8" s="331"/>
      <c r="CA8" s="331"/>
      <c r="CB8" s="331"/>
      <c r="CC8" s="331"/>
      <c r="CD8" s="331"/>
      <c r="CE8" s="331"/>
      <c r="CF8" s="250"/>
      <c r="CG8" s="319"/>
      <c r="CH8" s="609"/>
      <c r="CI8" s="331"/>
      <c r="CJ8" s="503" t="s">
        <v>1143</v>
      </c>
      <c r="CK8" s="331"/>
      <c r="CL8" s="331"/>
      <c r="CM8" s="331"/>
      <c r="CN8" s="331"/>
      <c r="CO8" s="331"/>
      <c r="CP8" s="331"/>
      <c r="CQ8" s="986"/>
      <c r="CR8" s="986"/>
      <c r="CS8" s="986"/>
      <c r="CT8" s="986"/>
      <c r="CU8" s="986"/>
      <c r="CV8" s="986"/>
      <c r="CW8" s="986"/>
      <c r="CX8" s="986"/>
      <c r="CY8" s="986"/>
      <c r="CZ8" s="331"/>
      <c r="DA8" s="331"/>
      <c r="DB8" s="331"/>
      <c r="DC8" s="986"/>
      <c r="DE8" s="503"/>
      <c r="DF8" s="331"/>
      <c r="DH8" s="503"/>
      <c r="DI8" s="986"/>
      <c r="DK8" s="503"/>
      <c r="DL8" s="986"/>
      <c r="DO8" s="331"/>
      <c r="DP8" s="331"/>
      <c r="DR8" s="331"/>
      <c r="DS8" s="331"/>
      <c r="DT8" s="503" t="s">
        <v>1141</v>
      </c>
      <c r="DU8" s="986"/>
      <c r="DV8" s="986"/>
      <c r="DW8" s="986"/>
      <c r="DX8" s="986"/>
      <c r="DY8" s="986"/>
      <c r="DZ8" s="986"/>
      <c r="EA8" s="986"/>
      <c r="EB8" s="986"/>
      <c r="EC8" s="986"/>
      <c r="ED8" s="986"/>
      <c r="EE8" s="986"/>
      <c r="EF8" s="986"/>
      <c r="EG8" s="331"/>
      <c r="EH8" s="331"/>
      <c r="EI8" s="331"/>
      <c r="EJ8" s="331"/>
      <c r="EK8" s="331"/>
      <c r="EL8" s="331"/>
      <c r="EM8" s="331"/>
      <c r="EN8" s="331"/>
      <c r="EO8" s="331"/>
      <c r="EP8" s="331"/>
      <c r="EQ8" s="331"/>
      <c r="ER8" s="503" t="s">
        <v>1131</v>
      </c>
      <c r="ES8" s="331"/>
      <c r="ET8" s="331"/>
      <c r="EU8" s="331"/>
      <c r="EV8" s="331"/>
      <c r="EW8" s="331"/>
      <c r="EX8" s="331"/>
      <c r="EY8" s="331"/>
      <c r="EZ8" s="331"/>
      <c r="FA8" s="331"/>
      <c r="FB8" s="331"/>
      <c r="FC8" s="331"/>
      <c r="FD8" s="503" t="s">
        <v>1132</v>
      </c>
      <c r="FE8" s="331"/>
      <c r="FF8" s="331"/>
      <c r="FG8" s="331"/>
      <c r="FH8" s="331"/>
      <c r="FI8" s="331"/>
      <c r="FJ8" s="331"/>
      <c r="FK8" s="331"/>
      <c r="FL8" s="331"/>
      <c r="FM8" s="331"/>
      <c r="FN8" s="331"/>
      <c r="FP8" s="503" t="s">
        <v>1133</v>
      </c>
      <c r="FQ8" s="331"/>
      <c r="FR8" s="331"/>
      <c r="FS8" s="318"/>
      <c r="FT8" s="331"/>
      <c r="FU8" s="331"/>
      <c r="FV8" s="331"/>
      <c r="FW8" s="331"/>
      <c r="FX8" s="331"/>
      <c r="FY8" s="331"/>
      <c r="FZ8" s="331"/>
      <c r="GB8" s="503" t="s">
        <v>1134</v>
      </c>
      <c r="GC8" s="331"/>
      <c r="GD8" s="331"/>
      <c r="GF8" s="331"/>
      <c r="GG8" s="331"/>
      <c r="GH8" s="331"/>
      <c r="GI8" s="331"/>
      <c r="GJ8" s="331"/>
      <c r="GK8" s="331"/>
      <c r="GL8" s="331"/>
      <c r="GN8" s="503" t="s">
        <v>1135</v>
      </c>
      <c r="GO8" s="331"/>
      <c r="GP8" s="331"/>
      <c r="GQ8" s="304"/>
      <c r="GR8" s="331"/>
      <c r="GS8" s="331"/>
      <c r="GT8" s="331"/>
      <c r="GU8" s="331"/>
      <c r="GV8" s="331"/>
      <c r="GW8" s="331"/>
      <c r="GX8" s="331"/>
      <c r="GZ8" s="503" t="s">
        <v>1136</v>
      </c>
      <c r="HA8" s="331"/>
      <c r="HB8" s="331"/>
      <c r="HD8" s="331"/>
      <c r="HE8" s="331"/>
      <c r="HF8" s="331"/>
      <c r="HG8" s="331"/>
      <c r="HH8" s="331"/>
      <c r="HI8" s="331"/>
      <c r="HJ8" s="331"/>
      <c r="HL8" s="503" t="s">
        <v>1137</v>
      </c>
      <c r="HM8" s="331"/>
      <c r="HO8" s="331"/>
      <c r="HP8" s="331"/>
      <c r="HQ8" s="331"/>
      <c r="HR8" s="331"/>
      <c r="HS8" s="331"/>
      <c r="HT8" s="331"/>
      <c r="HU8" s="331"/>
      <c r="HV8" s="331"/>
      <c r="HX8" s="503" t="s">
        <v>1138</v>
      </c>
      <c r="HY8" s="331"/>
      <c r="IA8" s="331"/>
      <c r="IB8" s="331"/>
      <c r="IC8" s="331"/>
      <c r="ID8" s="331"/>
      <c r="IE8" s="331"/>
      <c r="IF8" s="331"/>
      <c r="IG8" s="331"/>
      <c r="IH8" s="331"/>
      <c r="IJ8" s="503" t="s">
        <v>1139</v>
      </c>
      <c r="IK8" s="986"/>
      <c r="IL8" s="984"/>
      <c r="IM8" s="986"/>
      <c r="IN8" s="986"/>
      <c r="IO8" s="986"/>
      <c r="IP8" s="986"/>
      <c r="IQ8" s="986"/>
      <c r="IR8" s="986"/>
      <c r="IS8" s="503" t="s">
        <v>1140</v>
      </c>
      <c r="IT8" s="986"/>
      <c r="IU8" s="984"/>
    </row>
    <row r="9" spans="1:256" ht="17.399999999999999">
      <c r="A9" s="321"/>
      <c r="B9" s="623"/>
      <c r="C9" s="331"/>
      <c r="D9" s="609"/>
      <c r="E9" s="609"/>
      <c r="F9" s="331"/>
      <c r="G9" s="331"/>
      <c r="H9" s="331"/>
      <c r="I9" s="331"/>
      <c r="J9" s="250"/>
      <c r="K9" s="250"/>
      <c r="L9" s="29"/>
      <c r="M9" s="29"/>
      <c r="N9" s="331"/>
      <c r="O9" s="609"/>
      <c r="P9" s="609"/>
      <c r="Q9" s="331"/>
      <c r="R9" s="331"/>
      <c r="S9" s="331"/>
      <c r="T9" s="331"/>
      <c r="U9" s="331"/>
      <c r="V9" s="331"/>
      <c r="W9" s="331"/>
      <c r="X9" s="250"/>
      <c r="Y9" s="319"/>
      <c r="Z9" s="319"/>
      <c r="AA9" s="319"/>
      <c r="AB9" s="319"/>
      <c r="AC9" s="331"/>
      <c r="AD9" s="331"/>
      <c r="AE9" s="331"/>
      <c r="AF9" s="331"/>
      <c r="AG9" s="331"/>
      <c r="AH9" s="331"/>
      <c r="AI9" s="331"/>
      <c r="AJ9" s="250"/>
      <c r="AK9" s="319"/>
      <c r="AL9" s="609"/>
      <c r="AM9" s="331"/>
      <c r="AN9" s="331"/>
      <c r="AO9" s="331"/>
      <c r="AP9" s="331"/>
      <c r="AQ9" s="331"/>
      <c r="AR9" s="331"/>
      <c r="AS9" s="331"/>
      <c r="AT9" s="331"/>
      <c r="AU9" s="331"/>
      <c r="AV9" s="250"/>
      <c r="AW9" s="319"/>
      <c r="AX9" s="609"/>
      <c r="AY9" s="331"/>
      <c r="AZ9" s="331"/>
      <c r="BA9" s="331"/>
      <c r="BB9" s="331"/>
      <c r="BC9" s="331"/>
      <c r="BD9" s="331"/>
      <c r="BE9" s="331"/>
      <c r="BF9" s="331"/>
      <c r="BG9" s="331"/>
      <c r="BH9" s="250"/>
      <c r="BI9" s="319"/>
      <c r="BJ9" s="609"/>
      <c r="BK9" s="331"/>
      <c r="BL9" s="331"/>
      <c r="BM9" s="331"/>
      <c r="BN9" s="331"/>
      <c r="BO9" s="331"/>
      <c r="BP9" s="331"/>
      <c r="BQ9" s="331"/>
      <c r="BR9" s="331"/>
      <c r="BS9" s="331"/>
      <c r="BT9" s="331"/>
      <c r="BU9" s="331"/>
      <c r="BV9" s="331"/>
      <c r="BW9" s="331"/>
      <c r="BX9" s="331"/>
      <c r="BY9" s="331"/>
      <c r="BZ9" s="331"/>
      <c r="CA9" s="331"/>
      <c r="CB9" s="331"/>
      <c r="CC9" s="331"/>
      <c r="CD9" s="331"/>
      <c r="CE9" s="331"/>
      <c r="CF9" s="331"/>
      <c r="CG9" s="331"/>
      <c r="CH9" s="331"/>
      <c r="CI9" s="250"/>
      <c r="CJ9" s="331"/>
      <c r="CK9" s="331"/>
      <c r="CL9" s="331"/>
      <c r="CM9" s="331"/>
      <c r="CN9" s="331"/>
      <c r="CO9" s="331"/>
      <c r="CP9" s="331"/>
      <c r="CQ9" s="986"/>
      <c r="CR9" s="986"/>
      <c r="CS9" s="986"/>
      <c r="CT9" s="986"/>
      <c r="CU9" s="986"/>
      <c r="CV9" s="986"/>
      <c r="CW9" s="986"/>
      <c r="CX9" s="986"/>
      <c r="CY9" s="986"/>
      <c r="CZ9" s="331"/>
      <c r="DA9" s="331"/>
      <c r="DB9" s="331"/>
      <c r="DC9" s="986"/>
      <c r="DD9" s="250"/>
      <c r="DE9" s="319"/>
      <c r="DF9" s="331"/>
      <c r="DG9" s="250"/>
      <c r="DH9" s="319"/>
      <c r="DI9" s="986"/>
      <c r="DJ9" s="250"/>
      <c r="DK9" s="319"/>
      <c r="DL9" s="986"/>
      <c r="DM9" s="250"/>
      <c r="DN9" s="319"/>
      <c r="DO9" s="331"/>
      <c r="DP9" s="331"/>
      <c r="DQ9" s="331"/>
      <c r="DR9" s="331"/>
      <c r="DS9" s="331"/>
      <c r="DT9" s="331"/>
      <c r="DU9" s="986"/>
      <c r="DV9" s="986"/>
      <c r="DW9" s="986"/>
      <c r="DX9" s="986"/>
      <c r="DY9" s="986"/>
      <c r="DZ9" s="986"/>
      <c r="EA9" s="986"/>
      <c r="EB9" s="986"/>
      <c r="EC9" s="986"/>
      <c r="ED9" s="986"/>
      <c r="EE9" s="986"/>
      <c r="EF9" s="986"/>
      <c r="EG9" s="331"/>
      <c r="EH9" s="331"/>
      <c r="EI9" s="331"/>
      <c r="EJ9" s="331"/>
      <c r="EK9" s="331"/>
      <c r="EL9" s="331"/>
      <c r="EM9" s="331"/>
      <c r="EN9" s="331"/>
      <c r="EO9" s="331"/>
      <c r="EP9" s="331"/>
      <c r="EQ9" s="331"/>
      <c r="ER9" s="331"/>
      <c r="ES9" s="331"/>
      <c r="ET9" s="331"/>
      <c r="EU9" s="331"/>
      <c r="EV9" s="331"/>
      <c r="EW9" s="331"/>
      <c r="EX9" s="331"/>
      <c r="EY9" s="331"/>
      <c r="EZ9" s="331"/>
      <c r="FA9" s="331"/>
      <c r="FB9" s="331"/>
      <c r="FC9" s="331"/>
      <c r="FD9" s="331"/>
      <c r="FE9" s="331"/>
      <c r="FF9" s="331"/>
      <c r="FG9" s="331"/>
      <c r="FH9" s="331"/>
      <c r="FI9" s="331"/>
      <c r="FJ9" s="331"/>
      <c r="FK9" s="331"/>
      <c r="FL9" s="331"/>
      <c r="FM9" s="331"/>
      <c r="FN9" s="331"/>
      <c r="FO9" s="250"/>
      <c r="FP9" s="319"/>
      <c r="FQ9" s="331"/>
      <c r="FR9" s="331"/>
      <c r="FS9" s="331"/>
      <c r="FT9" s="331"/>
      <c r="FU9" s="331"/>
      <c r="FV9" s="331"/>
      <c r="FW9" s="331"/>
      <c r="FX9" s="331"/>
      <c r="FY9" s="331"/>
      <c r="FZ9" s="331"/>
      <c r="GA9" s="250"/>
      <c r="GB9" s="319"/>
      <c r="GC9" s="331"/>
      <c r="GD9" s="331"/>
      <c r="GE9" s="331"/>
      <c r="GF9" s="331"/>
      <c r="GG9" s="331"/>
      <c r="GH9" s="331"/>
      <c r="GI9" s="331"/>
      <c r="GJ9" s="331"/>
      <c r="GK9" s="331"/>
      <c r="GL9" s="331"/>
      <c r="GM9" s="250"/>
      <c r="GN9" s="319"/>
      <c r="GO9" s="331"/>
      <c r="GP9" s="331"/>
      <c r="GQ9" s="331"/>
      <c r="GR9" s="331"/>
      <c r="GS9" s="331"/>
      <c r="GT9" s="331"/>
      <c r="GU9" s="331"/>
      <c r="GV9" s="331"/>
      <c r="GW9" s="331"/>
      <c r="GX9" s="331"/>
      <c r="GY9" s="250"/>
      <c r="GZ9" s="319"/>
      <c r="HA9" s="331"/>
      <c r="HB9" s="331"/>
      <c r="HC9" s="331"/>
      <c r="HD9" s="331"/>
      <c r="HE9" s="331"/>
      <c r="HF9" s="331"/>
      <c r="HG9" s="331"/>
      <c r="HH9" s="331"/>
      <c r="HI9" s="331"/>
      <c r="HJ9" s="331"/>
      <c r="HK9" s="250"/>
      <c r="HL9" s="319"/>
      <c r="HM9" s="331"/>
      <c r="HN9" s="331"/>
      <c r="HO9" s="331"/>
      <c r="HP9" s="331"/>
      <c r="HQ9" s="331"/>
      <c r="HR9" s="331"/>
      <c r="HS9" s="331"/>
      <c r="HT9" s="331"/>
      <c r="HU9" s="331"/>
      <c r="HV9" s="331"/>
      <c r="HW9" s="250"/>
      <c r="HX9" s="319"/>
      <c r="HY9" s="331"/>
      <c r="HZ9" s="331"/>
      <c r="IA9" s="331"/>
      <c r="IB9" s="331"/>
      <c r="IC9" s="331"/>
      <c r="ID9" s="331"/>
      <c r="IE9" s="331"/>
      <c r="IF9" s="331"/>
      <c r="IG9" s="331"/>
      <c r="IH9" s="331"/>
      <c r="II9" s="250"/>
      <c r="IJ9" s="319"/>
      <c r="IK9" s="986"/>
      <c r="IL9" s="986"/>
      <c r="IM9" s="986"/>
      <c r="IN9" s="986"/>
      <c r="IO9" s="986"/>
      <c r="IP9" s="986"/>
      <c r="IQ9" s="986"/>
      <c r="IR9" s="986"/>
      <c r="IS9" s="986"/>
      <c r="IT9" s="986"/>
      <c r="IU9" s="250"/>
      <c r="IV9" s="319"/>
    </row>
    <row r="10" spans="1:256" ht="17.399999999999999">
      <c r="A10" s="321">
        <v>2</v>
      </c>
      <c r="B10" s="623"/>
      <c r="C10" s="695" t="s">
        <v>718</v>
      </c>
      <c r="D10" s="609"/>
      <c r="E10" s="609"/>
      <c r="F10" s="331"/>
      <c r="G10" s="331"/>
      <c r="H10" s="331"/>
      <c r="I10" s="331"/>
      <c r="J10" s="250"/>
      <c r="K10" s="250"/>
      <c r="L10" s="29"/>
      <c r="M10" s="29"/>
      <c r="N10" s="695"/>
      <c r="O10" s="609"/>
      <c r="P10" s="609"/>
      <c r="Q10" s="331"/>
      <c r="R10" s="331"/>
      <c r="S10" s="331"/>
      <c r="T10" s="331"/>
      <c r="U10" s="331"/>
      <c r="V10" s="331"/>
      <c r="W10" s="695"/>
      <c r="X10" s="609"/>
      <c r="Y10" s="609"/>
      <c r="Z10" s="609"/>
      <c r="AA10" s="609"/>
      <c r="AB10" s="609"/>
      <c r="AC10" s="331"/>
      <c r="AD10" s="331"/>
      <c r="AE10" s="331"/>
      <c r="AF10" s="331"/>
      <c r="AG10" s="331"/>
      <c r="AH10" s="331"/>
      <c r="AI10" s="695"/>
      <c r="AJ10" s="609"/>
      <c r="AK10" s="609"/>
      <c r="AL10" s="331"/>
      <c r="AM10" s="331"/>
      <c r="AN10" s="331"/>
      <c r="AO10" s="331"/>
      <c r="AP10" s="331"/>
      <c r="AQ10" s="331"/>
      <c r="AR10" s="331"/>
      <c r="AS10" s="331"/>
      <c r="AT10" s="331"/>
      <c r="AU10" s="695"/>
      <c r="AV10" s="609"/>
      <c r="AW10" s="609"/>
      <c r="AX10" s="331"/>
      <c r="AY10" s="331"/>
      <c r="AZ10" s="331"/>
      <c r="BA10" s="331"/>
      <c r="BB10" s="331"/>
      <c r="BC10" s="331"/>
      <c r="BD10" s="331"/>
      <c r="BE10" s="331"/>
      <c r="BF10" s="331"/>
      <c r="BG10" s="695"/>
      <c r="BH10" s="609"/>
      <c r="BI10" s="609"/>
      <c r="BJ10" s="331"/>
      <c r="BK10" s="331"/>
      <c r="BL10" s="331"/>
      <c r="BM10" s="331"/>
      <c r="BN10" s="331"/>
      <c r="BO10" s="331"/>
      <c r="BP10" s="331"/>
      <c r="BQ10" s="331"/>
      <c r="BR10" s="331"/>
      <c r="BS10" s="328"/>
      <c r="BT10" s="331"/>
      <c r="BU10" s="331"/>
      <c r="BV10" s="331"/>
      <c r="BW10" s="331"/>
      <c r="BX10" s="331"/>
      <c r="BY10" s="331"/>
      <c r="BZ10" s="331"/>
      <c r="CA10" s="331"/>
      <c r="CB10" s="331"/>
      <c r="CC10" s="331"/>
      <c r="CD10" s="331"/>
      <c r="CE10" s="331"/>
      <c r="CF10" s="331"/>
      <c r="CG10" s="331"/>
      <c r="CH10" s="695"/>
      <c r="CI10" s="609"/>
      <c r="CJ10" s="331"/>
      <c r="CK10" s="331"/>
      <c r="CL10" s="331"/>
      <c r="CM10" s="331"/>
      <c r="CN10" s="331"/>
      <c r="CO10" s="331"/>
      <c r="CP10" s="331"/>
      <c r="CQ10" s="986"/>
      <c r="CR10" s="986"/>
      <c r="CS10" s="986"/>
      <c r="CT10" s="986"/>
      <c r="CU10" s="986"/>
      <c r="CV10" s="986"/>
      <c r="CW10" s="986"/>
      <c r="CX10" s="986"/>
      <c r="CY10" s="986"/>
      <c r="CZ10" s="331"/>
      <c r="DA10" s="331"/>
      <c r="DB10" s="331"/>
      <c r="DC10" s="695"/>
      <c r="DD10" s="978"/>
      <c r="DE10" s="978"/>
      <c r="DF10" s="695"/>
      <c r="DG10" s="609"/>
      <c r="DH10" s="609"/>
      <c r="DI10" s="695"/>
      <c r="DJ10" s="978"/>
      <c r="DK10" s="978"/>
      <c r="DL10" s="695"/>
      <c r="DM10" s="978"/>
      <c r="DN10" s="978"/>
      <c r="DO10" s="331"/>
      <c r="DP10" s="331"/>
      <c r="DQ10" s="331"/>
      <c r="DR10" s="331"/>
      <c r="DS10" s="331"/>
      <c r="DT10" s="331"/>
      <c r="DU10" s="986"/>
      <c r="DV10" s="986"/>
      <c r="DW10" s="986"/>
      <c r="DX10" s="986"/>
      <c r="DY10" s="986"/>
      <c r="DZ10" s="986"/>
      <c r="EA10" s="986"/>
      <c r="EB10" s="986"/>
      <c r="EC10" s="986"/>
      <c r="ED10" s="986"/>
      <c r="EE10" s="986"/>
      <c r="EF10" s="986"/>
      <c r="EG10" s="331"/>
      <c r="EH10" s="331"/>
      <c r="EI10" s="331"/>
      <c r="EJ10" s="331"/>
      <c r="EK10" s="331"/>
      <c r="EL10" s="331"/>
      <c r="EM10" s="331"/>
      <c r="EN10" s="331"/>
      <c r="EO10" s="331"/>
      <c r="EP10" s="331"/>
      <c r="EQ10" s="331"/>
      <c r="ER10" s="331"/>
      <c r="ES10" s="331"/>
      <c r="ET10" s="331"/>
      <c r="EU10" s="331"/>
      <c r="EV10" s="331"/>
      <c r="EW10" s="331"/>
      <c r="EX10" s="331"/>
      <c r="EY10" s="331"/>
      <c r="EZ10" s="331"/>
      <c r="FA10" s="331"/>
      <c r="FB10" s="331"/>
      <c r="FC10" s="331"/>
      <c r="FD10" s="331"/>
      <c r="FE10" s="331"/>
      <c r="FF10" s="331"/>
      <c r="FG10" s="331"/>
      <c r="FH10" s="331"/>
      <c r="FI10" s="331"/>
      <c r="FJ10" s="331"/>
      <c r="FK10" s="331"/>
      <c r="FL10" s="331"/>
      <c r="FM10" s="331"/>
      <c r="FN10" s="695"/>
      <c r="FO10" s="609"/>
      <c r="FP10" s="609"/>
      <c r="FQ10" s="331"/>
      <c r="FR10" s="331"/>
      <c r="FS10" s="331"/>
      <c r="FT10" s="331"/>
      <c r="FU10" s="331"/>
      <c r="FV10" s="331"/>
      <c r="FW10" s="331"/>
      <c r="FX10" s="331"/>
      <c r="FY10" s="331"/>
      <c r="FZ10" s="695"/>
      <c r="GA10" s="609"/>
      <c r="GB10" s="609"/>
      <c r="GC10" s="331"/>
      <c r="GD10" s="331"/>
      <c r="GE10" s="331"/>
      <c r="GF10" s="331"/>
      <c r="GG10" s="331"/>
      <c r="GH10" s="331"/>
      <c r="GI10" s="331"/>
      <c r="GJ10" s="331"/>
      <c r="GK10" s="331"/>
      <c r="GL10" s="695"/>
      <c r="GM10" s="609"/>
      <c r="GN10" s="609"/>
      <c r="GO10" s="331"/>
      <c r="GP10" s="331"/>
      <c r="GQ10" s="331"/>
      <c r="GR10" s="331"/>
      <c r="GS10" s="331"/>
      <c r="GT10" s="331"/>
      <c r="GU10" s="331"/>
      <c r="GV10" s="331"/>
      <c r="GW10" s="331"/>
      <c r="GX10" s="695"/>
      <c r="GY10" s="609"/>
      <c r="GZ10" s="609"/>
      <c r="HA10" s="331"/>
      <c r="HB10" s="331"/>
      <c r="HC10" s="331"/>
      <c r="HD10" s="331"/>
      <c r="HE10" s="331"/>
      <c r="HF10" s="331"/>
      <c r="HG10" s="331"/>
      <c r="HH10" s="331"/>
      <c r="HI10" s="331"/>
      <c r="HJ10" s="695"/>
      <c r="HK10" s="609"/>
      <c r="HL10" s="609"/>
      <c r="HM10" s="331"/>
      <c r="HN10" s="331"/>
      <c r="HO10" s="331"/>
      <c r="HP10" s="331"/>
      <c r="HQ10" s="331"/>
      <c r="HR10" s="331"/>
      <c r="HS10" s="331"/>
      <c r="HT10" s="331"/>
      <c r="HU10" s="331"/>
      <c r="HV10" s="695"/>
      <c r="HW10" s="609"/>
      <c r="HX10" s="609"/>
      <c r="HY10" s="331"/>
      <c r="HZ10" s="331"/>
      <c r="IA10" s="331"/>
      <c r="IB10" s="331"/>
      <c r="IC10" s="331"/>
      <c r="ID10" s="331"/>
      <c r="IE10" s="331"/>
      <c r="IF10" s="331"/>
      <c r="IG10" s="331"/>
      <c r="IH10" s="695"/>
      <c r="II10" s="609"/>
      <c r="IJ10" s="609"/>
      <c r="IK10" s="986"/>
      <c r="IL10" s="986"/>
      <c r="IM10" s="986"/>
      <c r="IN10" s="986"/>
      <c r="IO10" s="986"/>
      <c r="IP10" s="986"/>
      <c r="IQ10" s="986"/>
      <c r="IR10" s="986"/>
      <c r="IS10" s="986"/>
      <c r="IT10" s="695"/>
      <c r="IU10" s="978"/>
      <c r="IV10" s="978"/>
    </row>
    <row r="11" spans="1:256" ht="17.399999999999999">
      <c r="A11" s="321"/>
      <c r="B11" s="623"/>
      <c r="C11" s="695" t="s">
        <v>719</v>
      </c>
      <c r="D11" s="609"/>
      <c r="E11" s="609"/>
      <c r="F11" s="331"/>
      <c r="G11" s="331"/>
      <c r="H11" s="331"/>
      <c r="I11" s="331"/>
      <c r="J11" s="250"/>
      <c r="K11" s="250"/>
      <c r="L11" s="29"/>
      <c r="M11" s="29"/>
      <c r="N11" s="695"/>
      <c r="O11" s="609"/>
      <c r="P11" s="609"/>
      <c r="Q11" s="331"/>
      <c r="R11" s="331"/>
      <c r="S11" s="331"/>
      <c r="T11" s="331"/>
      <c r="U11" s="331"/>
      <c r="V11" s="331"/>
      <c r="W11" s="695"/>
      <c r="X11" s="609"/>
      <c r="Y11" s="609"/>
      <c r="Z11" s="609"/>
      <c r="AA11" s="609"/>
      <c r="AB11" s="609"/>
      <c r="AC11" s="331"/>
      <c r="AD11" s="331"/>
      <c r="AE11" s="331"/>
      <c r="AF11" s="331"/>
      <c r="AG11" s="331"/>
      <c r="AH11" s="331"/>
      <c r="AI11" s="695"/>
      <c r="AJ11" s="609"/>
      <c r="AK11" s="609"/>
      <c r="AL11" s="331"/>
      <c r="AM11" s="331"/>
      <c r="AN11" s="331"/>
      <c r="AO11" s="331"/>
      <c r="AP11" s="331"/>
      <c r="AQ11" s="331"/>
      <c r="AR11" s="331"/>
      <c r="AS11" s="331"/>
      <c r="AT11" s="331"/>
      <c r="AU11" s="695"/>
      <c r="AV11" s="609"/>
      <c r="AW11" s="609"/>
      <c r="AX11" s="331"/>
      <c r="AY11" s="331"/>
      <c r="AZ11" s="331"/>
      <c r="BA11" s="331"/>
      <c r="BB11" s="331"/>
      <c r="BC11" s="331"/>
      <c r="BD11" s="331"/>
      <c r="BE11" s="331"/>
      <c r="BF11" s="331"/>
      <c r="BG11" s="695"/>
      <c r="BH11" s="609"/>
      <c r="BI11" s="609"/>
      <c r="BJ11" s="331"/>
      <c r="BK11" s="331"/>
      <c r="BL11" s="331"/>
      <c r="BM11" s="331"/>
      <c r="BN11" s="331"/>
      <c r="BO11" s="331"/>
      <c r="BP11" s="331"/>
      <c r="BQ11" s="331"/>
      <c r="BR11" s="331"/>
      <c r="BS11" s="328"/>
      <c r="BT11" s="331"/>
      <c r="BU11" s="331"/>
      <c r="BV11" s="331"/>
      <c r="BW11" s="331"/>
      <c r="BX11" s="331"/>
      <c r="BY11" s="331"/>
      <c r="BZ11" s="331"/>
      <c r="CA11" s="331"/>
      <c r="CB11" s="331"/>
      <c r="CC11" s="331"/>
      <c r="CD11" s="331"/>
      <c r="CE11" s="331"/>
      <c r="CF11" s="331"/>
      <c r="CG11" s="331"/>
      <c r="CH11" s="695"/>
      <c r="CI11" s="609"/>
      <c r="CJ11" s="331"/>
      <c r="CK11" s="331"/>
      <c r="CL11" s="331"/>
      <c r="CM11" s="331"/>
      <c r="CN11" s="331"/>
      <c r="CO11" s="331"/>
      <c r="CP11" s="331"/>
      <c r="CQ11" s="986"/>
      <c r="CR11" s="986"/>
      <c r="CS11" s="986"/>
      <c r="CT11" s="986"/>
      <c r="CU11" s="986"/>
      <c r="CV11" s="986"/>
      <c r="CW11" s="986"/>
      <c r="CX11" s="986"/>
      <c r="CY11" s="986"/>
      <c r="CZ11" s="331"/>
      <c r="DA11" s="331"/>
      <c r="DB11" s="331"/>
      <c r="DC11" s="695"/>
      <c r="DD11" s="978"/>
      <c r="DE11" s="978"/>
      <c r="DF11" s="695"/>
      <c r="DG11" s="609"/>
      <c r="DH11" s="609"/>
      <c r="DI11" s="695"/>
      <c r="DJ11" s="978"/>
      <c r="DK11" s="978"/>
      <c r="DL11" s="695"/>
      <c r="DM11" s="978"/>
      <c r="DN11" s="978"/>
      <c r="DO11" s="331"/>
      <c r="DP11" s="331"/>
      <c r="DQ11" s="331"/>
      <c r="DR11" s="331"/>
      <c r="DS11" s="331"/>
      <c r="DT11" s="331"/>
      <c r="DU11" s="986"/>
      <c r="DV11" s="986"/>
      <c r="DW11" s="986"/>
      <c r="DX11" s="986"/>
      <c r="DY11" s="986"/>
      <c r="DZ11" s="986"/>
      <c r="EA11" s="986"/>
      <c r="EB11" s="986"/>
      <c r="EC11" s="986"/>
      <c r="ED11" s="986"/>
      <c r="EE11" s="986"/>
      <c r="EF11" s="986"/>
      <c r="EG11" s="331"/>
      <c r="EH11" s="331"/>
      <c r="EI11" s="331"/>
      <c r="EJ11" s="331"/>
      <c r="EK11" s="331"/>
      <c r="EL11" s="331"/>
      <c r="EM11" s="331"/>
      <c r="EN11" s="331"/>
      <c r="EO11" s="331"/>
      <c r="EP11" s="331"/>
      <c r="EQ11" s="331"/>
      <c r="ER11" s="331"/>
      <c r="ES11" s="331"/>
      <c r="ET11" s="331"/>
      <c r="EU11" s="331"/>
      <c r="EV11" s="331"/>
      <c r="EW11" s="331"/>
      <c r="EX11" s="331"/>
      <c r="EY11" s="331"/>
      <c r="EZ11" s="331"/>
      <c r="FA11" s="331"/>
      <c r="FB11" s="331"/>
      <c r="FC11" s="331"/>
      <c r="FD11" s="331"/>
      <c r="FE11" s="331"/>
      <c r="FF11" s="331"/>
      <c r="FG11" s="331"/>
      <c r="FH11" s="331"/>
      <c r="FI11" s="331"/>
      <c r="FJ11" s="331"/>
      <c r="FK11" s="331"/>
      <c r="FL11" s="331"/>
      <c r="FM11" s="331"/>
      <c r="FN11" s="695"/>
      <c r="FO11" s="609"/>
      <c r="FP11" s="609"/>
      <c r="FQ11" s="331"/>
      <c r="FR11" s="331"/>
      <c r="FS11" s="331"/>
      <c r="FT11" s="331"/>
      <c r="FU11" s="331"/>
      <c r="FV11" s="331"/>
      <c r="FW11" s="331"/>
      <c r="FX11" s="331"/>
      <c r="FY11" s="331"/>
      <c r="FZ11" s="695"/>
      <c r="GA11" s="609"/>
      <c r="GB11" s="609"/>
      <c r="GC11" s="331"/>
      <c r="GD11" s="331"/>
      <c r="GE11" s="331"/>
      <c r="GF11" s="331"/>
      <c r="GG11" s="331"/>
      <c r="GH11" s="331"/>
      <c r="GI11" s="331"/>
      <c r="GJ11" s="331"/>
      <c r="GK11" s="331"/>
      <c r="GL11" s="695"/>
      <c r="GM11" s="609"/>
      <c r="GN11" s="609"/>
      <c r="GO11" s="331"/>
      <c r="GP11" s="331"/>
      <c r="GQ11" s="331"/>
      <c r="GR11" s="331"/>
      <c r="GS11" s="331"/>
      <c r="GT11" s="331"/>
      <c r="GU11" s="331"/>
      <c r="GV11" s="331"/>
      <c r="GW11" s="331"/>
      <c r="GX11" s="695"/>
      <c r="GY11" s="609"/>
      <c r="GZ11" s="609"/>
      <c r="HA11" s="331"/>
      <c r="HB11" s="331"/>
      <c r="HC11" s="331"/>
      <c r="HD11" s="331"/>
      <c r="HE11" s="331"/>
      <c r="HF11" s="331"/>
      <c r="HG11" s="331"/>
      <c r="HH11" s="331"/>
      <c r="HI11" s="331"/>
      <c r="HJ11" s="695"/>
      <c r="HK11" s="609"/>
      <c r="HL11" s="609"/>
      <c r="HM11" s="331"/>
      <c r="HN11" s="331"/>
      <c r="HO11" s="331"/>
      <c r="HP11" s="331"/>
      <c r="HQ11" s="331"/>
      <c r="HR11" s="331"/>
      <c r="HS11" s="331"/>
      <c r="HT11" s="331"/>
      <c r="HU11" s="331"/>
      <c r="HV11" s="695"/>
      <c r="HW11" s="609"/>
      <c r="HX11" s="609"/>
      <c r="HY11" s="331"/>
      <c r="HZ11" s="331"/>
      <c r="IA11" s="331"/>
      <c r="IB11" s="331"/>
      <c r="IC11" s="331"/>
      <c r="ID11" s="331"/>
      <c r="IE11" s="331"/>
      <c r="IF11" s="331"/>
      <c r="IG11" s="331"/>
      <c r="IH11" s="695"/>
      <c r="II11" s="609"/>
      <c r="IJ11" s="609"/>
      <c r="IK11" s="986"/>
      <c r="IL11" s="986"/>
      <c r="IM11" s="986"/>
      <c r="IN11" s="986"/>
      <c r="IO11" s="986"/>
      <c r="IP11" s="986"/>
      <c r="IQ11" s="986"/>
      <c r="IR11" s="986"/>
      <c r="IS11" s="986"/>
      <c r="IT11" s="695"/>
      <c r="IU11" s="978"/>
      <c r="IV11" s="978"/>
    </row>
    <row r="12" spans="1:256" ht="17.399999999999999">
      <c r="A12" s="321"/>
      <c r="B12" s="623"/>
      <c r="C12" s="695"/>
      <c r="D12" s="609" t="s">
        <v>570</v>
      </c>
      <c r="E12" s="609"/>
      <c r="F12" s="331"/>
      <c r="G12" s="331"/>
      <c r="H12" s="331"/>
      <c r="I12" s="331"/>
      <c r="J12" s="250"/>
      <c r="K12" s="250"/>
      <c r="L12" s="29"/>
      <c r="M12" s="249"/>
      <c r="N12" s="695"/>
      <c r="O12" s="609"/>
      <c r="P12" s="609"/>
      <c r="Q12" s="331"/>
      <c r="R12" s="331"/>
      <c r="S12" s="331"/>
      <c r="T12" s="331"/>
      <c r="U12" s="331"/>
      <c r="V12" s="331"/>
      <c r="W12" s="695"/>
      <c r="X12" s="609"/>
      <c r="Y12" s="609"/>
      <c r="Z12" s="609"/>
      <c r="AA12" s="609"/>
      <c r="AB12" s="609"/>
      <c r="AC12" s="331"/>
      <c r="AD12" s="331"/>
      <c r="AE12" s="331"/>
      <c r="AF12" s="331"/>
      <c r="AG12" s="331"/>
      <c r="AH12" s="331"/>
      <c r="AI12" s="695"/>
      <c r="AJ12" s="609"/>
      <c r="AK12" s="609"/>
      <c r="AL12" s="331"/>
      <c r="AM12" s="331"/>
      <c r="AN12" s="331"/>
      <c r="AO12" s="331"/>
      <c r="AP12" s="331"/>
      <c r="AQ12" s="331"/>
      <c r="AR12" s="331"/>
      <c r="AS12" s="331"/>
      <c r="AT12" s="331"/>
      <c r="AU12" s="695"/>
      <c r="AV12" s="609"/>
      <c r="AW12" s="609"/>
      <c r="AX12" s="331"/>
      <c r="AY12" s="331"/>
      <c r="AZ12" s="331"/>
      <c r="BA12" s="331"/>
      <c r="BB12" s="331"/>
      <c r="BC12" s="331"/>
      <c r="BD12" s="331"/>
      <c r="BE12" s="331"/>
      <c r="BF12" s="331"/>
      <c r="BG12" s="695"/>
      <c r="BH12" s="609"/>
      <c r="BI12" s="609"/>
      <c r="BJ12" s="331"/>
      <c r="BK12" s="331"/>
      <c r="BL12" s="331"/>
      <c r="BM12" s="331"/>
      <c r="BN12" s="331"/>
      <c r="BO12" s="331"/>
      <c r="BP12" s="331"/>
      <c r="BQ12" s="331"/>
      <c r="BR12" s="331"/>
      <c r="BS12" s="328"/>
      <c r="BT12" s="331"/>
      <c r="BU12" s="331"/>
      <c r="BV12" s="331"/>
      <c r="BW12" s="331"/>
      <c r="BX12" s="331"/>
      <c r="BY12" s="331"/>
      <c r="BZ12" s="331"/>
      <c r="CA12" s="331"/>
      <c r="CB12" s="331"/>
      <c r="CC12" s="331"/>
      <c r="CD12" s="331"/>
      <c r="CE12" s="331"/>
      <c r="CF12" s="331"/>
      <c r="CG12" s="331"/>
      <c r="CH12" s="695"/>
      <c r="CI12" s="609"/>
      <c r="CJ12" s="331"/>
      <c r="CK12" s="331"/>
      <c r="CL12" s="331"/>
      <c r="CM12" s="331"/>
      <c r="CN12" s="331"/>
      <c r="CO12" s="331"/>
      <c r="CP12" s="331"/>
      <c r="CQ12" s="986"/>
      <c r="CR12" s="986"/>
      <c r="CS12" s="986"/>
      <c r="CT12" s="986"/>
      <c r="CU12" s="986"/>
      <c r="CV12" s="986"/>
      <c r="CW12" s="986"/>
      <c r="CX12" s="986"/>
      <c r="CY12" s="986"/>
      <c r="CZ12" s="331"/>
      <c r="DA12" s="331"/>
      <c r="DB12" s="331"/>
      <c r="DC12" s="695"/>
      <c r="DD12" s="978"/>
      <c r="DE12" s="978"/>
      <c r="DF12" s="695"/>
      <c r="DG12" s="609"/>
      <c r="DH12" s="609"/>
      <c r="DI12" s="695"/>
      <c r="DJ12" s="978"/>
      <c r="DK12" s="978"/>
      <c r="DL12" s="695"/>
      <c r="DM12" s="978"/>
      <c r="DN12" s="978"/>
      <c r="DO12" s="331"/>
      <c r="DP12" s="331"/>
      <c r="DQ12" s="331"/>
      <c r="DR12" s="331"/>
      <c r="DS12" s="331"/>
      <c r="DT12" s="331"/>
      <c r="DU12" s="986"/>
      <c r="DV12" s="986"/>
      <c r="DW12" s="986"/>
      <c r="DX12" s="986"/>
      <c r="DY12" s="986"/>
      <c r="DZ12" s="986"/>
      <c r="EA12" s="986"/>
      <c r="EB12" s="986"/>
      <c r="EC12" s="986"/>
      <c r="ED12" s="986"/>
      <c r="EE12" s="986"/>
      <c r="EF12" s="986"/>
      <c r="EG12" s="331"/>
      <c r="EH12" s="331"/>
      <c r="EI12" s="331"/>
      <c r="EJ12" s="331"/>
      <c r="EK12" s="331"/>
      <c r="EL12" s="331"/>
      <c r="EM12" s="331"/>
      <c r="EN12" s="331"/>
      <c r="EO12" s="331"/>
      <c r="EP12" s="331"/>
      <c r="EQ12" s="331"/>
      <c r="ER12" s="331"/>
      <c r="ES12" s="331"/>
      <c r="ET12" s="331"/>
      <c r="EU12" s="331"/>
      <c r="EV12" s="331"/>
      <c r="EW12" s="331"/>
      <c r="EX12" s="331"/>
      <c r="EY12" s="331"/>
      <c r="EZ12" s="331"/>
      <c r="FA12" s="331"/>
      <c r="FB12" s="331"/>
      <c r="FC12" s="331"/>
      <c r="FD12" s="331"/>
      <c r="FE12" s="694"/>
      <c r="FF12" s="648"/>
      <c r="FG12" s="648"/>
      <c r="FH12" s="648"/>
      <c r="FI12" s="648"/>
      <c r="FJ12" s="252"/>
      <c r="FK12" s="648"/>
      <c r="FL12" s="648"/>
      <c r="FM12" s="331"/>
      <c r="FN12" s="695"/>
      <c r="FO12" s="609"/>
      <c r="FP12" s="609"/>
      <c r="FQ12" s="331"/>
      <c r="FR12" s="331"/>
      <c r="FS12" s="331"/>
      <c r="FT12" s="331"/>
      <c r="FU12" s="331"/>
      <c r="FV12" s="331"/>
      <c r="FW12" s="331"/>
      <c r="FX12" s="331"/>
      <c r="FY12" s="331"/>
      <c r="FZ12" s="695"/>
      <c r="GA12" s="609"/>
      <c r="GB12" s="609"/>
      <c r="GC12" s="331"/>
      <c r="GD12" s="331"/>
      <c r="GE12" s="331"/>
      <c r="GF12" s="331"/>
      <c r="GG12" s="331"/>
      <c r="GH12" s="331"/>
      <c r="GI12" s="331"/>
      <c r="GJ12" s="331"/>
      <c r="GK12" s="331"/>
      <c r="GL12" s="695"/>
      <c r="GM12" s="609"/>
      <c r="GN12" s="609"/>
      <c r="GO12" s="331"/>
      <c r="GP12" s="331"/>
      <c r="GQ12" s="331"/>
      <c r="GR12" s="331"/>
      <c r="GS12" s="331"/>
      <c r="GT12" s="331"/>
      <c r="GU12" s="331"/>
      <c r="GV12" s="331"/>
      <c r="GW12" s="331"/>
      <c r="GX12" s="695"/>
      <c r="GY12" s="609"/>
      <c r="GZ12" s="609"/>
      <c r="HA12" s="331"/>
      <c r="HB12" s="331"/>
      <c r="HC12" s="331"/>
      <c r="HD12" s="331"/>
      <c r="HE12" s="331"/>
      <c r="HF12" s="331"/>
      <c r="HG12" s="331"/>
      <c r="HH12" s="331"/>
      <c r="HI12" s="331"/>
      <c r="HJ12" s="695"/>
      <c r="HK12" s="609"/>
      <c r="HL12" s="609"/>
      <c r="HM12" s="331"/>
      <c r="HN12" s="331"/>
      <c r="HO12" s="331"/>
      <c r="HP12" s="331"/>
      <c r="HQ12" s="331"/>
      <c r="HR12" s="331"/>
      <c r="HS12" s="331"/>
      <c r="HT12" s="331"/>
      <c r="HU12" s="331"/>
      <c r="HV12" s="695"/>
      <c r="HW12" s="609"/>
      <c r="HX12" s="609"/>
      <c r="HY12" s="331"/>
      <c r="HZ12" s="331"/>
      <c r="IA12" s="331"/>
      <c r="IB12" s="331"/>
      <c r="IC12" s="331"/>
      <c r="ID12" s="331"/>
      <c r="IE12" s="331"/>
      <c r="IF12" s="331"/>
      <c r="IG12" s="331"/>
      <c r="IH12" s="695"/>
      <c r="II12" s="609"/>
      <c r="IJ12" s="609"/>
      <c r="IK12" s="986"/>
      <c r="IL12" s="986"/>
      <c r="IM12" s="986"/>
      <c r="IN12" s="986"/>
      <c r="IO12" s="986"/>
      <c r="IP12" s="986"/>
      <c r="IQ12" s="986"/>
      <c r="IR12" s="986"/>
      <c r="IS12" s="986"/>
      <c r="IT12" s="695"/>
      <c r="IU12" s="978"/>
      <c r="IV12" s="978"/>
    </row>
    <row r="13" spans="1:256" ht="17.399999999999999">
      <c r="A13" s="321">
        <v>3</v>
      </c>
      <c r="B13" s="623"/>
      <c r="C13" s="609" t="s">
        <v>108</v>
      </c>
      <c r="D13" s="609">
        <v>152</v>
      </c>
      <c r="E13" s="694" t="s">
        <v>443</v>
      </c>
      <c r="F13" s="331"/>
      <c r="G13" s="331"/>
      <c r="H13" s="331"/>
      <c r="I13" s="252">
        <f>'Appendix A'!H256</f>
        <v>0.11034866361960601</v>
      </c>
      <c r="K13" s="697"/>
      <c r="L13" s="264"/>
      <c r="M13" s="264"/>
      <c r="Q13" s="694" t="s">
        <v>443</v>
      </c>
      <c r="T13" s="331"/>
      <c r="U13" s="331"/>
      <c r="V13" s="252">
        <f>+I13</f>
        <v>0.11034866361960601</v>
      </c>
      <c r="AC13" s="694" t="s">
        <v>443</v>
      </c>
      <c r="AF13" s="331"/>
      <c r="AG13" s="331"/>
      <c r="AH13" s="252">
        <f>+I13</f>
        <v>0.11034866361960601</v>
      </c>
      <c r="AL13" s="331"/>
      <c r="AM13" s="252"/>
      <c r="AN13" s="321"/>
      <c r="AO13" s="694" t="s">
        <v>443</v>
      </c>
      <c r="AP13" s="648"/>
      <c r="AQ13" s="648"/>
      <c r="AR13" s="331"/>
      <c r="AS13" s="331"/>
      <c r="AT13" s="252">
        <f>+I13</f>
        <v>0.11034866361960601</v>
      </c>
      <c r="AU13" s="648"/>
      <c r="AV13" s="648"/>
      <c r="AW13" s="648"/>
      <c r="AX13" s="331"/>
      <c r="AY13" s="252"/>
      <c r="AZ13" s="321"/>
      <c r="BA13" s="694" t="s">
        <v>443</v>
      </c>
      <c r="BB13" s="648"/>
      <c r="BC13" s="648"/>
      <c r="BD13" s="331"/>
      <c r="BE13" s="331"/>
      <c r="BF13" s="252">
        <f>+I13</f>
        <v>0.11034866361960601</v>
      </c>
      <c r="BG13" s="648"/>
      <c r="BH13" s="648"/>
      <c r="BI13" s="648"/>
      <c r="BJ13" s="331"/>
      <c r="BK13" s="252"/>
      <c r="BL13" s="321"/>
      <c r="BM13" s="694" t="s">
        <v>443</v>
      </c>
      <c r="BN13" s="648"/>
      <c r="BO13" s="648"/>
      <c r="BP13" s="648"/>
      <c r="BQ13" s="648"/>
      <c r="BR13" s="648"/>
      <c r="BS13" s="252">
        <f>+I13</f>
        <v>0.11034866361960601</v>
      </c>
      <c r="BT13" s="331"/>
      <c r="BU13" s="252"/>
      <c r="BV13" s="252"/>
      <c r="BW13" s="252"/>
      <c r="BX13" s="252"/>
      <c r="BY13" s="694" t="s">
        <v>443</v>
      </c>
      <c r="BZ13" s="648"/>
      <c r="CA13" s="648"/>
      <c r="CB13" s="331"/>
      <c r="CC13" s="331"/>
      <c r="CD13" s="252">
        <f>+I13</f>
        <v>0.11034866361960601</v>
      </c>
      <c r="CE13" s="694"/>
      <c r="CF13" s="648"/>
      <c r="CG13" s="648"/>
      <c r="CH13" s="648"/>
      <c r="CI13" s="648"/>
      <c r="CJ13" s="321"/>
      <c r="CK13" s="694" t="s">
        <v>443</v>
      </c>
      <c r="CL13" s="648"/>
      <c r="CM13" s="648"/>
      <c r="CN13" s="331"/>
      <c r="CO13" s="331"/>
      <c r="CP13" s="252">
        <f>I13</f>
        <v>0.11034866361960601</v>
      </c>
      <c r="CQ13" s="252"/>
      <c r="CR13" s="252"/>
      <c r="CS13" s="252"/>
      <c r="CT13" s="252"/>
      <c r="CU13" s="252"/>
      <c r="CV13" s="252"/>
      <c r="CW13" s="694" t="s">
        <v>443</v>
      </c>
      <c r="CX13" s="648"/>
      <c r="CY13" s="648"/>
      <c r="CZ13" s="648"/>
      <c r="DA13" s="648"/>
      <c r="DB13" s="252">
        <f>I13</f>
        <v>0.11034866361960601</v>
      </c>
      <c r="DI13" s="694" t="s">
        <v>443</v>
      </c>
      <c r="DJ13" s="648"/>
      <c r="DK13" s="648"/>
      <c r="DL13" s="648"/>
      <c r="DM13" s="648"/>
      <c r="DN13" s="252">
        <f>I13</f>
        <v>0.11034866361960601</v>
      </c>
      <c r="DO13" s="252"/>
      <c r="DU13" s="694" t="s">
        <v>443</v>
      </c>
      <c r="DV13" s="648"/>
      <c r="DW13" s="648"/>
      <c r="DX13" s="648"/>
      <c r="DY13" s="648"/>
      <c r="DZ13" s="252">
        <f>I13</f>
        <v>0.11034866361960601</v>
      </c>
      <c r="EA13" s="252"/>
      <c r="EB13" s="252"/>
      <c r="EC13" s="252"/>
      <c r="ED13" s="252"/>
      <c r="EE13" s="252"/>
      <c r="EF13" s="252"/>
      <c r="EG13" s="694" t="s">
        <v>443</v>
      </c>
      <c r="EH13" s="648"/>
      <c r="EI13" s="648"/>
      <c r="EJ13" s="648"/>
      <c r="EK13" s="648"/>
      <c r="EL13" s="252">
        <f>I13</f>
        <v>0.11034866361960601</v>
      </c>
      <c r="EM13" s="648"/>
      <c r="EN13" s="648"/>
      <c r="EO13" s="252"/>
      <c r="EP13" s="648"/>
      <c r="ES13" s="694" t="s">
        <v>443</v>
      </c>
      <c r="ET13" s="648"/>
      <c r="EU13" s="648"/>
      <c r="EV13" s="648"/>
      <c r="EW13" s="648"/>
      <c r="EX13" s="252">
        <f>I13</f>
        <v>0.11034866361960601</v>
      </c>
      <c r="EY13" s="648"/>
      <c r="FC13" s="648"/>
      <c r="FD13" s="648"/>
      <c r="FE13" s="694" t="s">
        <v>443</v>
      </c>
      <c r="FF13" s="648"/>
      <c r="FG13" s="648"/>
      <c r="FH13" s="648"/>
      <c r="FI13" s="648"/>
      <c r="FJ13" s="252">
        <f>I13</f>
        <v>0.11034866361960601</v>
      </c>
      <c r="FN13" s="648"/>
      <c r="FO13" s="648"/>
      <c r="FP13" s="648"/>
      <c r="FQ13" s="694" t="s">
        <v>443</v>
      </c>
      <c r="FR13" s="648"/>
      <c r="FS13" s="648"/>
      <c r="FT13" s="986"/>
      <c r="FU13" s="986"/>
      <c r="FV13" s="252">
        <f>+I13</f>
        <v>0.11034866361960601</v>
      </c>
      <c r="FW13" s="318"/>
      <c r="FZ13" s="694"/>
      <c r="GA13" s="648"/>
      <c r="GB13" s="648"/>
      <c r="GC13" s="694" t="s">
        <v>443</v>
      </c>
      <c r="GD13" s="648"/>
      <c r="GE13" s="648"/>
      <c r="GF13" s="331"/>
      <c r="GG13" s="331"/>
      <c r="GH13" s="252">
        <f>+I13</f>
        <v>0.11034866361960601</v>
      </c>
      <c r="GI13" s="648"/>
      <c r="GM13" s="648"/>
      <c r="GN13" s="648"/>
      <c r="GO13" s="694" t="s">
        <v>443</v>
      </c>
      <c r="GP13" s="648"/>
      <c r="GQ13" s="648"/>
      <c r="GR13" s="331"/>
      <c r="GS13" s="331"/>
      <c r="GT13" s="252">
        <f>+I13</f>
        <v>0.11034866361960601</v>
      </c>
      <c r="GU13" s="648"/>
      <c r="GY13" s="648"/>
      <c r="GZ13" s="648"/>
      <c r="HA13" s="694" t="s">
        <v>443</v>
      </c>
      <c r="HB13" s="648"/>
      <c r="HC13" s="648"/>
      <c r="HD13" s="331"/>
      <c r="HE13" s="331"/>
      <c r="HF13" s="252">
        <f>+I13</f>
        <v>0.11034866361960601</v>
      </c>
      <c r="HG13" s="648"/>
      <c r="HK13" s="648"/>
      <c r="HL13" s="648"/>
      <c r="HM13" s="694" t="s">
        <v>443</v>
      </c>
      <c r="HN13" s="648"/>
      <c r="HO13" s="648"/>
      <c r="HP13" s="331"/>
      <c r="HQ13" s="331"/>
      <c r="HR13" s="252">
        <f>+I13</f>
        <v>0.11034866361960601</v>
      </c>
      <c r="HS13" s="694"/>
      <c r="HW13" s="648"/>
      <c r="HX13" s="648"/>
      <c r="HY13" s="694" t="s">
        <v>443</v>
      </c>
      <c r="HZ13" s="648"/>
      <c r="IA13" s="648"/>
      <c r="IB13" s="331"/>
      <c r="IC13" s="331"/>
      <c r="ID13" s="252">
        <f>+I13</f>
        <v>0.11034866361960601</v>
      </c>
      <c r="IH13" s="648"/>
      <c r="II13" s="648"/>
      <c r="IJ13" s="648"/>
      <c r="IK13" s="694" t="s">
        <v>443</v>
      </c>
      <c r="IL13" s="648"/>
      <c r="IM13" s="648"/>
      <c r="IN13" s="986"/>
      <c r="IO13" s="986"/>
      <c r="IP13" s="252">
        <f>+I13</f>
        <v>0.11034866361960601</v>
      </c>
      <c r="IQ13" s="984"/>
      <c r="IR13" s="984"/>
      <c r="IS13" s="984"/>
      <c r="IT13" s="648"/>
      <c r="IU13" s="648"/>
      <c r="IV13" s="648"/>
    </row>
    <row r="14" spans="1:256" ht="17.399999999999999">
      <c r="A14" s="321">
        <v>4</v>
      </c>
      <c r="B14" s="623"/>
      <c r="C14" s="609" t="s">
        <v>248</v>
      </c>
      <c r="D14" s="609">
        <v>159</v>
      </c>
      <c r="E14" s="694" t="s">
        <v>441</v>
      </c>
      <c r="F14" s="331"/>
      <c r="G14" s="331"/>
      <c r="H14" s="331"/>
      <c r="I14" s="252">
        <f>'Appendix A'!H265</f>
        <v>0.11713730230159562</v>
      </c>
      <c r="K14" s="697"/>
      <c r="L14" s="264"/>
      <c r="M14" s="264"/>
      <c r="Q14" s="694" t="s">
        <v>441</v>
      </c>
      <c r="T14" s="331"/>
      <c r="U14" s="331"/>
      <c r="V14" s="252">
        <f>+I14</f>
        <v>0.11713730230159562</v>
      </c>
      <c r="AC14" s="694" t="s">
        <v>441</v>
      </c>
      <c r="AF14" s="331"/>
      <c r="AG14" s="331"/>
      <c r="AH14" s="252">
        <f>+I14</f>
        <v>0.11713730230159562</v>
      </c>
      <c r="AL14" s="331"/>
      <c r="AM14" s="252"/>
      <c r="AN14" s="321"/>
      <c r="AO14" s="694" t="s">
        <v>441</v>
      </c>
      <c r="AP14" s="648"/>
      <c r="AQ14" s="648"/>
      <c r="AR14" s="331"/>
      <c r="AS14" s="331"/>
      <c r="AT14" s="252">
        <f>+I14</f>
        <v>0.11713730230159562</v>
      </c>
      <c r="AU14" s="648"/>
      <c r="AV14" s="648"/>
      <c r="AW14" s="648"/>
      <c r="AX14" s="331"/>
      <c r="AY14" s="252"/>
      <c r="AZ14" s="321"/>
      <c r="BA14" s="694" t="s">
        <v>441</v>
      </c>
      <c r="BB14" s="648"/>
      <c r="BC14" s="648"/>
      <c r="BD14" s="331"/>
      <c r="BE14" s="331"/>
      <c r="BF14" s="252">
        <f>+I14</f>
        <v>0.11713730230159562</v>
      </c>
      <c r="BG14" s="648"/>
      <c r="BH14" s="648"/>
      <c r="BI14" s="648"/>
      <c r="BJ14" s="331"/>
      <c r="BK14" s="252"/>
      <c r="BL14" s="321"/>
      <c r="BM14" s="694" t="s">
        <v>441</v>
      </c>
      <c r="BN14" s="648"/>
      <c r="BO14" s="648"/>
      <c r="BP14" s="648"/>
      <c r="BQ14" s="648"/>
      <c r="BR14" s="648"/>
      <c r="BS14" s="252">
        <f>+I14</f>
        <v>0.11713730230159562</v>
      </c>
      <c r="BT14" s="331"/>
      <c r="BU14" s="252"/>
      <c r="BV14" s="252"/>
      <c r="BW14" s="252"/>
      <c r="BX14" s="252"/>
      <c r="BY14" s="694" t="s">
        <v>441</v>
      </c>
      <c r="BZ14" s="648"/>
      <c r="CA14" s="648"/>
      <c r="CB14" s="331"/>
      <c r="CC14" s="331"/>
      <c r="CD14" s="252">
        <f>+I14</f>
        <v>0.11713730230159562</v>
      </c>
      <c r="CE14" s="694"/>
      <c r="CF14" s="648"/>
      <c r="CG14" s="648"/>
      <c r="CH14" s="648"/>
      <c r="CI14" s="648"/>
      <c r="CJ14" s="321"/>
      <c r="CK14" s="694" t="s">
        <v>441</v>
      </c>
      <c r="CL14" s="648"/>
      <c r="CM14" s="648"/>
      <c r="CN14" s="331"/>
      <c r="CO14" s="331"/>
      <c r="CP14" s="252">
        <f>I14</f>
        <v>0.11713730230159562</v>
      </c>
      <c r="CQ14" s="252"/>
      <c r="CR14" s="252"/>
      <c r="CS14" s="252"/>
      <c r="CT14" s="252"/>
      <c r="CU14" s="252"/>
      <c r="CV14" s="252"/>
      <c r="CW14" s="694" t="s">
        <v>441</v>
      </c>
      <c r="CX14" s="648"/>
      <c r="CY14" s="648"/>
      <c r="CZ14" s="648"/>
      <c r="DA14" s="648"/>
      <c r="DB14" s="252">
        <f>I14</f>
        <v>0.11713730230159562</v>
      </c>
      <c r="DI14" s="694" t="s">
        <v>441</v>
      </c>
      <c r="DJ14" s="648"/>
      <c r="DK14" s="648"/>
      <c r="DL14" s="648"/>
      <c r="DM14" s="648"/>
      <c r="DN14" s="252">
        <f>I14</f>
        <v>0.11713730230159562</v>
      </c>
      <c r="DO14" s="252"/>
      <c r="DU14" s="694" t="s">
        <v>441</v>
      </c>
      <c r="DV14" s="648"/>
      <c r="DW14" s="648"/>
      <c r="DX14" s="648"/>
      <c r="DY14" s="648"/>
      <c r="DZ14" s="252">
        <f>I14</f>
        <v>0.11713730230159562</v>
      </c>
      <c r="EA14" s="252"/>
      <c r="EB14" s="252"/>
      <c r="EC14" s="252"/>
      <c r="ED14" s="252"/>
      <c r="EE14" s="252"/>
      <c r="EF14" s="252"/>
      <c r="EG14" s="694" t="s">
        <v>441</v>
      </c>
      <c r="EH14" s="648"/>
      <c r="EI14" s="648"/>
      <c r="EJ14" s="648"/>
      <c r="EK14" s="648"/>
      <c r="EL14" s="252">
        <f>I14</f>
        <v>0.11713730230159562</v>
      </c>
      <c r="EM14" s="648"/>
      <c r="EN14" s="648"/>
      <c r="EO14" s="252"/>
      <c r="EP14" s="648"/>
      <c r="ES14" s="694" t="s">
        <v>441</v>
      </c>
      <c r="ET14" s="648"/>
      <c r="EU14" s="648"/>
      <c r="EV14" s="648"/>
      <c r="EW14" s="648"/>
      <c r="EX14" s="252">
        <f>I14</f>
        <v>0.11713730230159562</v>
      </c>
      <c r="EY14" s="648"/>
      <c r="FC14" s="648"/>
      <c r="FD14" s="648"/>
      <c r="FE14" s="694" t="s">
        <v>441</v>
      </c>
      <c r="FF14" s="648"/>
      <c r="FG14" s="648"/>
      <c r="FH14" s="648"/>
      <c r="FI14" s="648"/>
      <c r="FJ14" s="252">
        <f>I14</f>
        <v>0.11713730230159562</v>
      </c>
      <c r="FN14" s="648"/>
      <c r="FO14" s="648"/>
      <c r="FP14" s="648"/>
      <c r="FQ14" s="694" t="s">
        <v>441</v>
      </c>
      <c r="FR14" s="648"/>
      <c r="FS14" s="648"/>
      <c r="FT14" s="986"/>
      <c r="FU14" s="986"/>
      <c r="FV14" s="252">
        <f>+I14</f>
        <v>0.11713730230159562</v>
      </c>
      <c r="FW14" s="318"/>
      <c r="FZ14" s="694"/>
      <c r="GA14" s="648"/>
      <c r="GB14" s="648"/>
      <c r="GC14" s="694" t="s">
        <v>441</v>
      </c>
      <c r="GD14" s="648"/>
      <c r="GE14" s="648"/>
      <c r="GF14" s="331"/>
      <c r="GG14" s="331"/>
      <c r="GH14" s="252">
        <f>+I14</f>
        <v>0.11713730230159562</v>
      </c>
      <c r="GI14" s="648"/>
      <c r="GM14" s="648"/>
      <c r="GN14" s="648"/>
      <c r="GO14" s="694" t="s">
        <v>441</v>
      </c>
      <c r="GP14" s="648"/>
      <c r="GQ14" s="648"/>
      <c r="GR14" s="331"/>
      <c r="GS14" s="331"/>
      <c r="GT14" s="252">
        <f>+I14</f>
        <v>0.11713730230159562</v>
      </c>
      <c r="GU14" s="648"/>
      <c r="GY14" s="648"/>
      <c r="GZ14" s="648"/>
      <c r="HA14" s="694" t="s">
        <v>441</v>
      </c>
      <c r="HB14" s="648"/>
      <c r="HC14" s="648"/>
      <c r="HD14" s="331"/>
      <c r="HE14" s="331"/>
      <c r="HF14" s="252">
        <f>+I14</f>
        <v>0.11713730230159562</v>
      </c>
      <c r="HG14" s="648"/>
      <c r="HK14" s="648"/>
      <c r="HL14" s="648"/>
      <c r="HM14" s="694" t="s">
        <v>441</v>
      </c>
      <c r="HN14" s="648"/>
      <c r="HO14" s="648"/>
      <c r="HP14" s="331"/>
      <c r="HQ14" s="331"/>
      <c r="HR14" s="252">
        <f>+I14</f>
        <v>0.11713730230159562</v>
      </c>
      <c r="HS14" s="694"/>
      <c r="HW14" s="648"/>
      <c r="HX14" s="648"/>
      <c r="HY14" s="694" t="s">
        <v>441</v>
      </c>
      <c r="HZ14" s="648"/>
      <c r="IA14" s="648"/>
      <c r="IB14" s="331"/>
      <c r="IC14" s="331"/>
      <c r="ID14" s="252">
        <f>+I14</f>
        <v>0.11713730230159562</v>
      </c>
      <c r="IH14" s="648"/>
      <c r="II14" s="648"/>
      <c r="IJ14" s="648"/>
      <c r="IK14" s="694" t="s">
        <v>441</v>
      </c>
      <c r="IL14" s="648"/>
      <c r="IM14" s="648"/>
      <c r="IN14" s="986"/>
      <c r="IO14" s="986"/>
      <c r="IP14" s="252">
        <f>+I14</f>
        <v>0.11713730230159562</v>
      </c>
      <c r="IQ14" s="984"/>
      <c r="IR14" s="984"/>
      <c r="IS14" s="984"/>
      <c r="IT14" s="648"/>
      <c r="IU14" s="648"/>
      <c r="IV14" s="648"/>
    </row>
    <row r="15" spans="1:256" ht="17.399999999999999">
      <c r="A15" s="321">
        <v>5</v>
      </c>
      <c r="B15" s="321"/>
      <c r="C15" s="609" t="s">
        <v>93</v>
      </c>
      <c r="D15" s="609"/>
      <c r="E15" s="331" t="s">
        <v>484</v>
      </c>
      <c r="F15" s="331"/>
      <c r="G15" s="331"/>
      <c r="H15" s="331"/>
      <c r="I15" s="252">
        <f>+I14-I13</f>
        <v>6.7886386819896172E-3</v>
      </c>
      <c r="K15" s="697"/>
      <c r="L15" s="264"/>
      <c r="M15" s="264"/>
      <c r="Q15" s="331" t="s">
        <v>484</v>
      </c>
      <c r="T15" s="331"/>
      <c r="U15" s="331"/>
      <c r="V15" s="252">
        <f>+I15</f>
        <v>6.7886386819896172E-3</v>
      </c>
      <c r="AC15" s="331" t="s">
        <v>484</v>
      </c>
      <c r="AF15" s="331"/>
      <c r="AG15" s="331"/>
      <c r="AH15" s="252">
        <f>+I15</f>
        <v>6.7886386819896172E-3</v>
      </c>
      <c r="AL15" s="331"/>
      <c r="AM15" s="252"/>
      <c r="AN15" s="321"/>
      <c r="AO15" s="331" t="s">
        <v>484</v>
      </c>
      <c r="AP15" s="648"/>
      <c r="AQ15" s="648"/>
      <c r="AR15" s="331"/>
      <c r="AS15" s="331"/>
      <c r="AT15" s="252">
        <f>+I15</f>
        <v>6.7886386819896172E-3</v>
      </c>
      <c r="AU15" s="648"/>
      <c r="AV15" s="648"/>
      <c r="AW15" s="648"/>
      <c r="AX15" s="331"/>
      <c r="AY15" s="252"/>
      <c r="AZ15" s="321"/>
      <c r="BA15" s="331" t="s">
        <v>484</v>
      </c>
      <c r="BB15" s="648"/>
      <c r="BC15" s="648"/>
      <c r="BD15" s="331"/>
      <c r="BE15" s="331"/>
      <c r="BF15" s="252">
        <f>+I15</f>
        <v>6.7886386819896172E-3</v>
      </c>
      <c r="BG15" s="648"/>
      <c r="BH15" s="648"/>
      <c r="BI15" s="648"/>
      <c r="BJ15" s="331"/>
      <c r="BK15" s="252"/>
      <c r="BL15" s="321"/>
      <c r="BM15" s="331" t="s">
        <v>484</v>
      </c>
      <c r="BN15" s="648"/>
      <c r="BO15" s="648"/>
      <c r="BP15" s="648"/>
      <c r="BQ15" s="648"/>
      <c r="BR15" s="648"/>
      <c r="BS15" s="252">
        <f>+I15</f>
        <v>6.7886386819896172E-3</v>
      </c>
      <c r="BT15" s="331"/>
      <c r="BU15" s="252"/>
      <c r="BV15" s="252"/>
      <c r="BW15" s="252"/>
      <c r="BX15" s="252"/>
      <c r="BY15" s="331" t="s">
        <v>484</v>
      </c>
      <c r="BZ15" s="648"/>
      <c r="CA15" s="648"/>
      <c r="CB15" s="331"/>
      <c r="CC15" s="331"/>
      <c r="CD15" s="252">
        <f>+I15</f>
        <v>6.7886386819896172E-3</v>
      </c>
      <c r="CE15" s="331"/>
      <c r="CF15" s="648"/>
      <c r="CG15" s="648"/>
      <c r="CH15" s="648"/>
      <c r="CI15" s="648"/>
      <c r="CJ15" s="321"/>
      <c r="CK15" s="331" t="s">
        <v>484</v>
      </c>
      <c r="CL15" s="648"/>
      <c r="CM15" s="648"/>
      <c r="CN15" s="331"/>
      <c r="CO15" s="331"/>
      <c r="CP15" s="252">
        <f>I15</f>
        <v>6.7886386819896172E-3</v>
      </c>
      <c r="CQ15" s="252"/>
      <c r="CR15" s="252"/>
      <c r="CS15" s="252"/>
      <c r="CT15" s="252"/>
      <c r="CU15" s="252"/>
      <c r="CV15" s="252"/>
      <c r="CW15" s="986" t="s">
        <v>484</v>
      </c>
      <c r="CX15" s="648"/>
      <c r="CY15" s="648"/>
      <c r="CZ15" s="648"/>
      <c r="DA15" s="648"/>
      <c r="DB15" s="252">
        <f>I15</f>
        <v>6.7886386819896172E-3</v>
      </c>
      <c r="DI15" s="331" t="s">
        <v>484</v>
      </c>
      <c r="DJ15" s="648"/>
      <c r="DK15" s="648"/>
      <c r="DL15" s="648"/>
      <c r="DM15" s="648"/>
      <c r="DN15" s="252">
        <f>I15</f>
        <v>6.7886386819896172E-3</v>
      </c>
      <c r="DO15" s="252"/>
      <c r="DU15" s="986" t="s">
        <v>484</v>
      </c>
      <c r="DV15" s="648"/>
      <c r="DW15" s="648"/>
      <c r="DX15" s="648"/>
      <c r="DY15" s="648"/>
      <c r="DZ15" s="252">
        <f>I15</f>
        <v>6.7886386819896172E-3</v>
      </c>
      <c r="EA15" s="252"/>
      <c r="EB15" s="252"/>
      <c r="EC15" s="252"/>
      <c r="ED15" s="252"/>
      <c r="EE15" s="252"/>
      <c r="EF15" s="252"/>
      <c r="EG15" s="986" t="s">
        <v>484</v>
      </c>
      <c r="EH15" s="648"/>
      <c r="EI15" s="648"/>
      <c r="EJ15" s="648"/>
      <c r="EK15" s="648"/>
      <c r="EL15" s="252">
        <f>I15</f>
        <v>6.7886386819896172E-3</v>
      </c>
      <c r="EM15" s="648"/>
      <c r="EN15" s="648"/>
      <c r="EO15" s="252"/>
      <c r="EP15" s="648"/>
      <c r="ES15" s="331" t="s">
        <v>484</v>
      </c>
      <c r="ET15" s="648"/>
      <c r="EU15" s="648"/>
      <c r="EV15" s="648"/>
      <c r="EW15" s="648"/>
      <c r="EX15" s="252">
        <f>I15</f>
        <v>6.7886386819896172E-3</v>
      </c>
      <c r="EY15" s="648"/>
      <c r="FC15" s="648"/>
      <c r="FD15" s="648"/>
      <c r="FE15" s="331" t="s">
        <v>484</v>
      </c>
      <c r="FF15" s="648"/>
      <c r="FG15" s="648"/>
      <c r="FH15" s="648"/>
      <c r="FI15" s="648"/>
      <c r="FJ15" s="252">
        <f>I15</f>
        <v>6.7886386819896172E-3</v>
      </c>
      <c r="FN15" s="648"/>
      <c r="FO15" s="648"/>
      <c r="FP15" s="648"/>
      <c r="FQ15" s="986" t="s">
        <v>484</v>
      </c>
      <c r="FR15" s="648"/>
      <c r="FS15" s="648"/>
      <c r="FT15" s="986"/>
      <c r="FU15" s="986"/>
      <c r="FV15" s="252">
        <f>+I15</f>
        <v>6.7886386819896172E-3</v>
      </c>
      <c r="FW15" s="318"/>
      <c r="FZ15" s="986"/>
      <c r="GA15" s="648"/>
      <c r="GB15" s="648"/>
      <c r="GC15" s="331" t="s">
        <v>484</v>
      </c>
      <c r="GD15" s="648"/>
      <c r="GE15" s="648"/>
      <c r="GF15" s="331"/>
      <c r="GG15" s="331"/>
      <c r="GH15" s="252">
        <f>+I15</f>
        <v>6.7886386819896172E-3</v>
      </c>
      <c r="GI15" s="648"/>
      <c r="GM15" s="648"/>
      <c r="GN15" s="648"/>
      <c r="GO15" s="331" t="s">
        <v>484</v>
      </c>
      <c r="GP15" s="648"/>
      <c r="GQ15" s="648"/>
      <c r="GR15" s="331"/>
      <c r="GS15" s="331"/>
      <c r="GT15" s="252">
        <f>+I15</f>
        <v>6.7886386819896172E-3</v>
      </c>
      <c r="GU15" s="648"/>
      <c r="GY15" s="648"/>
      <c r="GZ15" s="648"/>
      <c r="HA15" s="331" t="s">
        <v>484</v>
      </c>
      <c r="HB15" s="648"/>
      <c r="HC15" s="648"/>
      <c r="HD15" s="331"/>
      <c r="HE15" s="331"/>
      <c r="HF15" s="252">
        <f>+I15</f>
        <v>6.7886386819896172E-3</v>
      </c>
      <c r="HG15" s="648"/>
      <c r="HK15" s="648"/>
      <c r="HL15" s="648"/>
      <c r="HM15" s="331" t="s">
        <v>484</v>
      </c>
      <c r="HN15" s="648"/>
      <c r="HO15" s="648"/>
      <c r="HP15" s="331"/>
      <c r="HQ15" s="331"/>
      <c r="HR15" s="252">
        <f>+I15</f>
        <v>6.7886386819896172E-3</v>
      </c>
      <c r="HS15" s="331"/>
      <c r="HW15" s="648"/>
      <c r="HX15" s="648"/>
      <c r="HY15" s="331" t="s">
        <v>484</v>
      </c>
      <c r="HZ15" s="648"/>
      <c r="IA15" s="648"/>
      <c r="IB15" s="331"/>
      <c r="IC15" s="331"/>
      <c r="ID15" s="252">
        <f>+I15</f>
        <v>6.7886386819896172E-3</v>
      </c>
      <c r="IH15" s="648"/>
      <c r="II15" s="648"/>
      <c r="IJ15" s="648"/>
      <c r="IK15" s="986" t="s">
        <v>484</v>
      </c>
      <c r="IL15" s="648"/>
      <c r="IM15" s="648"/>
      <c r="IN15" s="986"/>
      <c r="IO15" s="986"/>
      <c r="IP15" s="252">
        <f>+I15</f>
        <v>6.7886386819896172E-3</v>
      </c>
      <c r="IQ15" s="984"/>
      <c r="IR15" s="984"/>
      <c r="IS15" s="984"/>
      <c r="IT15" s="648"/>
      <c r="IU15" s="648"/>
      <c r="IV15" s="648"/>
    </row>
    <row r="16" spans="1:256" ht="17.399999999999999">
      <c r="A16" s="319"/>
      <c r="B16" s="321"/>
      <c r="C16" s="331"/>
      <c r="D16" s="609"/>
      <c r="E16" s="331"/>
      <c r="F16" s="331"/>
      <c r="G16" s="331"/>
      <c r="H16" s="331"/>
      <c r="I16" s="253"/>
      <c r="L16" s="29"/>
      <c r="M16" s="29"/>
      <c r="Q16" s="331"/>
      <c r="T16" s="331"/>
      <c r="U16" s="331"/>
      <c r="V16" s="253"/>
      <c r="AC16" s="331"/>
      <c r="AF16" s="331"/>
      <c r="AG16" s="331"/>
      <c r="AH16" s="253"/>
      <c r="AL16" s="331"/>
      <c r="AM16" s="253"/>
      <c r="AN16" s="321"/>
      <c r="AO16" s="331"/>
      <c r="AP16" s="648"/>
      <c r="AQ16" s="648"/>
      <c r="AR16" s="331"/>
      <c r="AS16" s="331"/>
      <c r="AT16" s="253"/>
      <c r="AU16" s="648"/>
      <c r="AV16" s="648"/>
      <c r="AW16" s="648"/>
      <c r="AX16" s="331"/>
      <c r="AY16" s="253"/>
      <c r="AZ16" s="321"/>
      <c r="BA16" s="331"/>
      <c r="BB16" s="648"/>
      <c r="BC16" s="648"/>
      <c r="BD16" s="331"/>
      <c r="BE16" s="331"/>
      <c r="BF16" s="253"/>
      <c r="BG16" s="648"/>
      <c r="BH16" s="648"/>
      <c r="BI16" s="648"/>
      <c r="BJ16" s="331"/>
      <c r="BK16" s="253"/>
      <c r="BL16" s="321"/>
      <c r="BM16" s="331"/>
      <c r="BN16" s="648"/>
      <c r="BO16" s="648"/>
      <c r="BP16" s="648"/>
      <c r="BQ16" s="648"/>
      <c r="BR16" s="648"/>
      <c r="BS16" s="252"/>
      <c r="BT16" s="331"/>
      <c r="BU16" s="252"/>
      <c r="BV16" s="252"/>
      <c r="BW16" s="252"/>
      <c r="BX16" s="252"/>
      <c r="BY16" s="331"/>
      <c r="BZ16" s="648"/>
      <c r="CA16" s="648"/>
      <c r="CB16" s="331"/>
      <c r="CC16" s="331"/>
      <c r="CD16" s="252"/>
      <c r="CE16" s="331"/>
      <c r="CF16" s="648"/>
      <c r="CG16" s="648"/>
      <c r="CH16" s="648"/>
      <c r="CI16" s="648"/>
      <c r="CJ16" s="321"/>
      <c r="CK16" s="331"/>
      <c r="CL16" s="648"/>
      <c r="CM16" s="648"/>
      <c r="CN16" s="331"/>
      <c r="CO16" s="331"/>
      <c r="CP16" s="252"/>
      <c r="CQ16" s="252"/>
      <c r="CR16" s="252"/>
      <c r="CS16" s="252"/>
      <c r="CT16" s="252"/>
      <c r="CU16" s="252"/>
      <c r="CV16" s="252"/>
      <c r="CW16" s="986"/>
      <c r="CX16" s="648"/>
      <c r="CY16" s="648"/>
      <c r="CZ16" s="648"/>
      <c r="DA16" s="648"/>
      <c r="DB16" s="252"/>
      <c r="DI16" s="331"/>
      <c r="DJ16" s="648"/>
      <c r="DK16" s="648"/>
      <c r="DL16" s="648"/>
      <c r="DM16" s="648"/>
      <c r="DN16" s="252"/>
      <c r="DO16" s="252"/>
      <c r="DU16" s="986"/>
      <c r="DV16" s="648"/>
      <c r="DW16" s="648"/>
      <c r="DX16" s="648"/>
      <c r="DY16" s="648"/>
      <c r="DZ16" s="252"/>
      <c r="EA16" s="252"/>
      <c r="EB16" s="252"/>
      <c r="EC16" s="252"/>
      <c r="ED16" s="252"/>
      <c r="EE16" s="252"/>
      <c r="EF16" s="252"/>
      <c r="EG16" s="986"/>
      <c r="EH16" s="648"/>
      <c r="EI16" s="648"/>
      <c r="EJ16" s="648"/>
      <c r="EK16" s="648"/>
      <c r="EL16" s="252"/>
      <c r="EM16" s="648"/>
      <c r="EN16" s="648"/>
      <c r="EO16" s="252"/>
      <c r="EP16" s="648"/>
      <c r="ES16" s="331"/>
      <c r="ET16" s="648"/>
      <c r="EU16" s="648"/>
      <c r="EV16" s="648"/>
      <c r="EW16" s="648"/>
      <c r="EX16" s="252"/>
      <c r="EY16" s="648"/>
      <c r="FC16" s="648"/>
      <c r="FD16" s="648"/>
      <c r="FE16" s="331"/>
      <c r="FF16" s="648"/>
      <c r="FG16" s="648"/>
      <c r="FH16" s="648"/>
      <c r="FI16" s="648"/>
      <c r="FJ16" s="252"/>
      <c r="FN16" s="648"/>
      <c r="FO16" s="648"/>
      <c r="FP16" s="648"/>
      <c r="FQ16" s="986"/>
      <c r="FR16" s="648"/>
      <c r="FS16" s="648"/>
      <c r="FT16" s="986"/>
      <c r="FU16" s="986"/>
      <c r="FV16" s="252"/>
      <c r="FW16" s="318"/>
      <c r="FZ16" s="986"/>
      <c r="GA16" s="648"/>
      <c r="GB16" s="648"/>
      <c r="GC16" s="331"/>
      <c r="GD16" s="648"/>
      <c r="GE16" s="648"/>
      <c r="GF16" s="331"/>
      <c r="GG16" s="331"/>
      <c r="GH16" s="252"/>
      <c r="GI16" s="648"/>
      <c r="GM16" s="648"/>
      <c r="GN16" s="648"/>
      <c r="GO16" s="331"/>
      <c r="GP16" s="648"/>
      <c r="GQ16" s="648"/>
      <c r="GR16" s="331"/>
      <c r="GS16" s="331"/>
      <c r="GT16" s="252"/>
      <c r="GU16" s="648"/>
      <c r="GY16" s="648"/>
      <c r="GZ16" s="648"/>
      <c r="HA16" s="331"/>
      <c r="HB16" s="648"/>
      <c r="HC16" s="648"/>
      <c r="HD16" s="331"/>
      <c r="HE16" s="331"/>
      <c r="HF16" s="252"/>
      <c r="HG16" s="648"/>
      <c r="HK16" s="648"/>
      <c r="HL16" s="648"/>
      <c r="HM16" s="331"/>
      <c r="HN16" s="648"/>
      <c r="HO16" s="648"/>
      <c r="HP16" s="331"/>
      <c r="HQ16" s="331"/>
      <c r="HR16" s="252"/>
      <c r="HS16" s="331"/>
      <c r="HW16" s="648"/>
      <c r="HX16" s="648"/>
      <c r="HY16" s="331"/>
      <c r="HZ16" s="648"/>
      <c r="IA16" s="648"/>
      <c r="IB16" s="331"/>
      <c r="IC16" s="331"/>
      <c r="ID16" s="252"/>
      <c r="IH16" s="648"/>
      <c r="II16" s="648"/>
      <c r="IJ16" s="648"/>
      <c r="IK16" s="986"/>
      <c r="IL16" s="648"/>
      <c r="IM16" s="648"/>
      <c r="IN16" s="986"/>
      <c r="IO16" s="986"/>
      <c r="IP16" s="252"/>
      <c r="IQ16" s="984"/>
      <c r="IR16" s="984"/>
      <c r="IS16" s="984"/>
      <c r="IT16" s="648"/>
      <c r="IU16" s="648"/>
      <c r="IV16" s="648"/>
    </row>
    <row r="17" spans="1:265" ht="17.399999999999999">
      <c r="A17" s="321">
        <v>6</v>
      </c>
      <c r="B17" s="321"/>
      <c r="C17" s="695" t="s">
        <v>482</v>
      </c>
      <c r="D17" s="609"/>
      <c r="E17" s="331"/>
      <c r="F17" s="331"/>
      <c r="G17" s="331"/>
      <c r="H17" s="331"/>
      <c r="I17" s="253"/>
      <c r="L17" s="29"/>
      <c r="M17" s="29"/>
      <c r="Q17" s="331"/>
      <c r="T17" s="331"/>
      <c r="U17" s="331"/>
      <c r="V17" s="253"/>
      <c r="AC17" s="331"/>
      <c r="AF17" s="331"/>
      <c r="AG17" s="331"/>
      <c r="AH17" s="253"/>
      <c r="AL17" s="331"/>
      <c r="AM17" s="253"/>
      <c r="AN17" s="321"/>
      <c r="AO17" s="331"/>
      <c r="AP17" s="648"/>
      <c r="AQ17" s="648"/>
      <c r="AR17" s="331"/>
      <c r="AS17" s="331"/>
      <c r="AT17" s="253"/>
      <c r="AU17" s="648"/>
      <c r="AV17" s="648"/>
      <c r="AW17" s="648"/>
      <c r="AX17" s="331"/>
      <c r="AY17" s="253"/>
      <c r="AZ17" s="321"/>
      <c r="BA17" s="331"/>
      <c r="BB17" s="648"/>
      <c r="BC17" s="648"/>
      <c r="BD17" s="331"/>
      <c r="BE17" s="331"/>
      <c r="BF17" s="253"/>
      <c r="BG17" s="648"/>
      <c r="BH17" s="648"/>
      <c r="BI17" s="648"/>
      <c r="BJ17" s="331"/>
      <c r="BK17" s="253"/>
      <c r="BL17" s="321"/>
      <c r="BM17" s="331"/>
      <c r="BN17" s="648"/>
      <c r="BO17" s="648"/>
      <c r="BP17" s="648"/>
      <c r="BQ17" s="648"/>
      <c r="BR17" s="648"/>
      <c r="BS17" s="252"/>
      <c r="BT17" s="331"/>
      <c r="BU17" s="252"/>
      <c r="BV17" s="252"/>
      <c r="BW17" s="252"/>
      <c r="BX17" s="252"/>
      <c r="BY17" s="331"/>
      <c r="BZ17" s="648"/>
      <c r="CA17" s="648"/>
      <c r="CB17" s="331"/>
      <c r="CC17" s="331"/>
      <c r="CD17" s="252"/>
      <c r="CE17" s="331"/>
      <c r="CF17" s="648"/>
      <c r="CG17" s="648"/>
      <c r="CH17" s="648"/>
      <c r="CI17" s="648"/>
      <c r="CJ17" s="321"/>
      <c r="CK17" s="331"/>
      <c r="CL17" s="648"/>
      <c r="CM17" s="648"/>
      <c r="CN17" s="331"/>
      <c r="CO17" s="331"/>
      <c r="CP17" s="252"/>
      <c r="CQ17" s="252"/>
      <c r="CR17" s="252"/>
      <c r="CS17" s="252"/>
      <c r="CT17" s="252"/>
      <c r="CU17" s="252"/>
      <c r="CV17" s="252"/>
      <c r="CW17" s="986"/>
      <c r="CX17" s="648"/>
      <c r="CY17" s="648"/>
      <c r="CZ17" s="648"/>
      <c r="DA17" s="648"/>
      <c r="DB17" s="252"/>
      <c r="DI17" s="331"/>
      <c r="DJ17" s="648"/>
      <c r="DK17" s="648"/>
      <c r="DL17" s="648"/>
      <c r="DM17" s="648"/>
      <c r="DN17" s="252"/>
      <c r="DO17" s="252"/>
      <c r="DU17" s="986"/>
      <c r="DV17" s="648"/>
      <c r="DW17" s="648"/>
      <c r="DX17" s="648"/>
      <c r="DY17" s="648"/>
      <c r="DZ17" s="252"/>
      <c r="EA17" s="252"/>
      <c r="EB17" s="252"/>
      <c r="EC17" s="252"/>
      <c r="ED17" s="252"/>
      <c r="EE17" s="252"/>
      <c r="EF17" s="252"/>
      <c r="EG17" s="986"/>
      <c r="EH17" s="648"/>
      <c r="EI17" s="648"/>
      <c r="EJ17" s="648"/>
      <c r="EK17" s="648"/>
      <c r="EL17" s="252"/>
      <c r="EM17" s="648"/>
      <c r="EN17" s="648"/>
      <c r="EO17" s="252"/>
      <c r="EP17" s="648"/>
      <c r="ES17" s="331"/>
      <c r="ET17" s="648"/>
      <c r="EU17" s="648"/>
      <c r="EV17" s="648"/>
      <c r="EW17" s="648"/>
      <c r="EX17" s="252"/>
      <c r="EY17" s="648"/>
      <c r="FC17" s="648"/>
      <c r="FD17" s="648"/>
      <c r="FE17" s="331"/>
      <c r="FF17" s="648"/>
      <c r="FG17" s="648"/>
      <c r="FH17" s="648"/>
      <c r="FI17" s="648"/>
      <c r="FJ17" s="252"/>
      <c r="FN17" s="648"/>
      <c r="FO17" s="648"/>
      <c r="FP17" s="648"/>
      <c r="FQ17" s="986"/>
      <c r="FR17" s="648"/>
      <c r="FS17" s="648"/>
      <c r="FT17" s="986"/>
      <c r="FU17" s="986"/>
      <c r="FV17" s="252"/>
      <c r="FW17" s="318"/>
      <c r="FZ17" s="986"/>
      <c r="GA17" s="648"/>
      <c r="GB17" s="648"/>
      <c r="GC17" s="331"/>
      <c r="GD17" s="648"/>
      <c r="GE17" s="648"/>
      <c r="GF17" s="331"/>
      <c r="GG17" s="331"/>
      <c r="GH17" s="252"/>
      <c r="GI17" s="648"/>
      <c r="GM17" s="648"/>
      <c r="GN17" s="648"/>
      <c r="GO17" s="331"/>
      <c r="GP17" s="648"/>
      <c r="GQ17" s="648"/>
      <c r="GR17" s="331"/>
      <c r="GS17" s="331"/>
      <c r="GT17" s="252"/>
      <c r="GU17" s="648"/>
      <c r="GY17" s="648"/>
      <c r="GZ17" s="648"/>
      <c r="HA17" s="331"/>
      <c r="HB17" s="648"/>
      <c r="HC17" s="648"/>
      <c r="HD17" s="331"/>
      <c r="HE17" s="331"/>
      <c r="HF17" s="252"/>
      <c r="HG17" s="648"/>
      <c r="HK17" s="648"/>
      <c r="HL17" s="648"/>
      <c r="HM17" s="331"/>
      <c r="HN17" s="648"/>
      <c r="HO17" s="648"/>
      <c r="HP17" s="331"/>
      <c r="HQ17" s="331"/>
      <c r="HR17" s="252"/>
      <c r="HS17" s="331"/>
      <c r="HW17" s="648"/>
      <c r="HX17" s="648"/>
      <c r="HY17" s="331"/>
      <c r="HZ17" s="648"/>
      <c r="IA17" s="648"/>
      <c r="IB17" s="331"/>
      <c r="IC17" s="331"/>
      <c r="ID17" s="252"/>
      <c r="IH17" s="648"/>
      <c r="II17" s="648"/>
      <c r="IJ17" s="648"/>
      <c r="IK17" s="986"/>
      <c r="IL17" s="648"/>
      <c r="IM17" s="648"/>
      <c r="IN17" s="986"/>
      <c r="IO17" s="986"/>
      <c r="IP17" s="252"/>
      <c r="IQ17" s="984"/>
      <c r="IR17" s="984"/>
      <c r="IS17" s="984"/>
      <c r="IT17" s="648"/>
      <c r="IU17" s="648"/>
      <c r="IV17" s="648"/>
    </row>
    <row r="18" spans="1:265" ht="17.399999999999999">
      <c r="A18" s="696"/>
      <c r="B18" s="321"/>
      <c r="C18" s="695"/>
      <c r="D18" s="609"/>
      <c r="E18" s="331"/>
      <c r="F18" s="331"/>
      <c r="G18" s="331"/>
      <c r="H18" s="331"/>
      <c r="I18" s="253"/>
      <c r="L18" s="630"/>
      <c r="M18" s="48"/>
      <c r="Q18" s="331"/>
      <c r="T18" s="331"/>
      <c r="U18" s="331"/>
      <c r="V18" s="253"/>
      <c r="AC18" s="331"/>
      <c r="AF18" s="331"/>
      <c r="AG18" s="331"/>
      <c r="AH18" s="253"/>
      <c r="AL18" s="331"/>
      <c r="AM18" s="253"/>
      <c r="AN18" s="321"/>
      <c r="AO18" s="331"/>
      <c r="AP18" s="648"/>
      <c r="AQ18" s="648"/>
      <c r="AR18" s="331"/>
      <c r="AS18" s="331"/>
      <c r="AT18" s="253"/>
      <c r="AU18" s="648"/>
      <c r="AV18" s="648"/>
      <c r="AW18" s="648"/>
      <c r="AX18" s="331"/>
      <c r="AY18" s="253"/>
      <c r="AZ18" s="321"/>
      <c r="BA18" s="331"/>
      <c r="BB18" s="648"/>
      <c r="BC18" s="648"/>
      <c r="BD18" s="331"/>
      <c r="BE18" s="331"/>
      <c r="BF18" s="253"/>
      <c r="BG18" s="648"/>
      <c r="BH18" s="648"/>
      <c r="BI18" s="648"/>
      <c r="BJ18" s="331"/>
      <c r="BK18" s="253"/>
      <c r="BL18" s="321"/>
      <c r="BM18" s="331"/>
      <c r="BN18" s="648"/>
      <c r="BO18" s="648"/>
      <c r="BP18" s="648"/>
      <c r="BQ18" s="648"/>
      <c r="BR18" s="648"/>
      <c r="BS18" s="252"/>
      <c r="BT18" s="331"/>
      <c r="BU18" s="252"/>
      <c r="BV18" s="252"/>
      <c r="BW18" s="252"/>
      <c r="BX18" s="252"/>
      <c r="BY18" s="331"/>
      <c r="BZ18" s="648"/>
      <c r="CA18" s="648"/>
      <c r="CB18" s="331"/>
      <c r="CC18" s="331"/>
      <c r="CD18" s="252"/>
      <c r="CE18" s="331"/>
      <c r="CF18" s="648"/>
      <c r="CG18" s="648"/>
      <c r="CH18" s="648"/>
      <c r="CI18" s="648"/>
      <c r="CJ18" s="321"/>
      <c r="CK18" s="331"/>
      <c r="CL18" s="648"/>
      <c r="CM18" s="648"/>
      <c r="CN18" s="331"/>
      <c r="CO18" s="331"/>
      <c r="CP18" s="252"/>
      <c r="CQ18" s="252"/>
      <c r="CR18" s="252"/>
      <c r="CS18" s="252"/>
      <c r="CT18" s="252"/>
      <c r="CU18" s="252"/>
      <c r="CV18" s="252"/>
      <c r="CW18" s="986"/>
      <c r="CX18" s="648"/>
      <c r="CY18" s="648"/>
      <c r="CZ18" s="648"/>
      <c r="DA18" s="648"/>
      <c r="DB18" s="252"/>
      <c r="DI18" s="331"/>
      <c r="DJ18" s="648"/>
      <c r="DK18" s="648"/>
      <c r="DL18" s="648"/>
      <c r="DM18" s="648"/>
      <c r="DN18" s="252"/>
      <c r="DO18" s="252"/>
      <c r="DU18" s="986"/>
      <c r="DV18" s="648"/>
      <c r="DW18" s="648"/>
      <c r="DX18" s="648"/>
      <c r="DY18" s="648"/>
      <c r="DZ18" s="252"/>
      <c r="EA18" s="252"/>
      <c r="EB18" s="252"/>
      <c r="EC18" s="252"/>
      <c r="ED18" s="252"/>
      <c r="EE18" s="252"/>
      <c r="EF18" s="252"/>
      <c r="EG18" s="986"/>
      <c r="EH18" s="648"/>
      <c r="EI18" s="648"/>
      <c r="EJ18" s="648"/>
      <c r="EK18" s="648"/>
      <c r="EL18" s="252"/>
      <c r="EM18" s="648"/>
      <c r="EN18" s="648"/>
      <c r="EO18" s="252"/>
      <c r="EP18" s="648"/>
      <c r="ES18" s="331"/>
      <c r="ET18" s="648"/>
      <c r="EU18" s="648"/>
      <c r="EV18" s="648"/>
      <c r="EW18" s="648"/>
      <c r="EX18" s="252"/>
      <c r="EY18" s="648"/>
      <c r="FC18" s="648"/>
      <c r="FD18" s="648"/>
      <c r="FE18" s="331"/>
      <c r="FF18" s="648"/>
      <c r="FG18" s="648"/>
      <c r="FH18" s="648"/>
      <c r="FI18" s="648"/>
      <c r="FJ18" s="252"/>
      <c r="FN18" s="648"/>
      <c r="FO18" s="648"/>
      <c r="FP18" s="648"/>
      <c r="FQ18" s="986"/>
      <c r="FR18" s="648"/>
      <c r="FS18" s="648"/>
      <c r="FT18" s="986"/>
      <c r="FU18" s="986"/>
      <c r="FV18" s="252"/>
      <c r="FW18" s="318"/>
      <c r="FZ18" s="986"/>
      <c r="GA18" s="648"/>
      <c r="GB18" s="648"/>
      <c r="GC18" s="331"/>
      <c r="GD18" s="648"/>
      <c r="GE18" s="648"/>
      <c r="GF18" s="331"/>
      <c r="GG18" s="331"/>
      <c r="GH18" s="252"/>
      <c r="GI18" s="648"/>
      <c r="GM18" s="648"/>
      <c r="GN18" s="648"/>
      <c r="GO18" s="331"/>
      <c r="GP18" s="648"/>
      <c r="GQ18" s="648"/>
      <c r="GR18" s="331"/>
      <c r="GS18" s="331"/>
      <c r="GT18" s="252"/>
      <c r="GU18" s="648"/>
      <c r="GY18" s="648"/>
      <c r="GZ18" s="648"/>
      <c r="HA18" s="331"/>
      <c r="HB18" s="648"/>
      <c r="HC18" s="648"/>
      <c r="HD18" s="331"/>
      <c r="HE18" s="331"/>
      <c r="HF18" s="252"/>
      <c r="HG18" s="648"/>
      <c r="HK18" s="648"/>
      <c r="HL18" s="648"/>
      <c r="HM18" s="331"/>
      <c r="HN18" s="648"/>
      <c r="HO18" s="648"/>
      <c r="HP18" s="331"/>
      <c r="HQ18" s="331"/>
      <c r="HR18" s="252"/>
      <c r="HS18" s="331"/>
      <c r="HW18" s="648"/>
      <c r="HX18" s="648"/>
      <c r="HY18" s="331"/>
      <c r="HZ18" s="648"/>
      <c r="IA18" s="648"/>
      <c r="IB18" s="331"/>
      <c r="IC18" s="331"/>
      <c r="ID18" s="252"/>
      <c r="IH18" s="648"/>
      <c r="II18" s="648"/>
      <c r="IJ18" s="648"/>
      <c r="IK18" s="986"/>
      <c r="IL18" s="648"/>
      <c r="IM18" s="648"/>
      <c r="IN18" s="986"/>
      <c r="IO18" s="986"/>
      <c r="IP18" s="252"/>
      <c r="IQ18" s="984"/>
      <c r="IR18" s="984"/>
      <c r="IS18" s="984"/>
      <c r="IT18" s="648"/>
      <c r="IU18" s="648"/>
      <c r="IV18" s="648"/>
    </row>
    <row r="19" spans="1:265" ht="18.75" customHeight="1">
      <c r="A19" s="321">
        <v>7</v>
      </c>
      <c r="B19" s="623"/>
      <c r="C19" s="609" t="s">
        <v>109</v>
      </c>
      <c r="D19" s="609">
        <v>153</v>
      </c>
      <c r="E19" s="694" t="s">
        <v>444</v>
      </c>
      <c r="F19" s="331"/>
      <c r="G19" s="331"/>
      <c r="H19" s="331"/>
      <c r="I19" s="252">
        <f>'Appendix A'!H257</f>
        <v>1.5980217088028943E-2</v>
      </c>
      <c r="L19" s="328"/>
      <c r="M19" s="630"/>
      <c r="Q19" s="694" t="s">
        <v>444</v>
      </c>
      <c r="T19" s="331"/>
      <c r="U19" s="331"/>
      <c r="V19" s="252">
        <f>+I19</f>
        <v>1.5980217088028943E-2</v>
      </c>
      <c r="AC19" s="694" t="s">
        <v>444</v>
      </c>
      <c r="AF19" s="331"/>
      <c r="AG19" s="331"/>
      <c r="AH19" s="252">
        <f>+I19</f>
        <v>1.5980217088028943E-2</v>
      </c>
      <c r="AL19" s="331"/>
      <c r="AM19" s="252"/>
      <c r="AN19" s="321"/>
      <c r="AO19" s="694" t="s">
        <v>444</v>
      </c>
      <c r="AP19" s="648"/>
      <c r="AQ19" s="648"/>
      <c r="AR19" s="331"/>
      <c r="AS19" s="331"/>
      <c r="AT19" s="252">
        <f>+I19</f>
        <v>1.5980217088028943E-2</v>
      </c>
      <c r="AU19" s="648"/>
      <c r="AV19" s="648"/>
      <c r="AW19" s="648"/>
      <c r="AX19" s="331"/>
      <c r="AY19" s="252"/>
      <c r="AZ19" s="321"/>
      <c r="BA19" s="694" t="s">
        <v>444</v>
      </c>
      <c r="BB19" s="648"/>
      <c r="BC19" s="648"/>
      <c r="BD19" s="331"/>
      <c r="BE19" s="331"/>
      <c r="BF19" s="252">
        <f>+I19</f>
        <v>1.5980217088028943E-2</v>
      </c>
      <c r="BG19" s="648"/>
      <c r="BH19" s="648"/>
      <c r="BI19" s="648"/>
      <c r="BJ19" s="331"/>
      <c r="BK19" s="252"/>
      <c r="BL19" s="321"/>
      <c r="BM19" s="694" t="s">
        <v>444</v>
      </c>
      <c r="BN19" s="648"/>
      <c r="BO19" s="648"/>
      <c r="BP19" s="648"/>
      <c r="BQ19" s="648"/>
      <c r="BR19" s="648"/>
      <c r="BS19" s="252">
        <f>+I19</f>
        <v>1.5980217088028943E-2</v>
      </c>
      <c r="BT19" s="331"/>
      <c r="BU19" s="252"/>
      <c r="BV19" s="252"/>
      <c r="BW19" s="252"/>
      <c r="BX19" s="252"/>
      <c r="BY19" s="694" t="s">
        <v>444</v>
      </c>
      <c r="BZ19" s="648"/>
      <c r="CA19" s="648"/>
      <c r="CB19" s="331"/>
      <c r="CC19" s="331"/>
      <c r="CD19" s="252">
        <f>+I19</f>
        <v>1.5980217088028943E-2</v>
      </c>
      <c r="CE19" s="694"/>
      <c r="CF19" s="648"/>
      <c r="CG19" s="648"/>
      <c r="CH19" s="648"/>
      <c r="CI19" s="648"/>
      <c r="CJ19" s="321"/>
      <c r="CK19" s="694" t="s">
        <v>444</v>
      </c>
      <c r="CL19" s="648"/>
      <c r="CM19" s="648"/>
      <c r="CN19" s="331"/>
      <c r="CO19" s="331"/>
      <c r="CP19" s="252">
        <f>I19</f>
        <v>1.5980217088028943E-2</v>
      </c>
      <c r="CQ19" s="252"/>
      <c r="CR19" s="252"/>
      <c r="CS19" s="252"/>
      <c r="CT19" s="252"/>
      <c r="CU19" s="252"/>
      <c r="CV19" s="252"/>
      <c r="CW19" s="694" t="s">
        <v>444</v>
      </c>
      <c r="CX19" s="648"/>
      <c r="CY19" s="648"/>
      <c r="CZ19" s="648"/>
      <c r="DA19" s="648"/>
      <c r="DB19" s="252">
        <f>I19</f>
        <v>1.5980217088028943E-2</v>
      </c>
      <c r="DI19" s="694" t="s">
        <v>444</v>
      </c>
      <c r="DJ19" s="648"/>
      <c r="DK19" s="648"/>
      <c r="DL19" s="648"/>
      <c r="DM19" s="648"/>
      <c r="DN19" s="252">
        <f>I19</f>
        <v>1.5980217088028943E-2</v>
      </c>
      <c r="DO19" s="252"/>
      <c r="DU19" s="694" t="s">
        <v>444</v>
      </c>
      <c r="DV19" s="648"/>
      <c r="DW19" s="648"/>
      <c r="DX19" s="648"/>
      <c r="DY19" s="648"/>
      <c r="DZ19" s="252">
        <f>I19</f>
        <v>1.5980217088028943E-2</v>
      </c>
      <c r="EA19" s="252"/>
      <c r="EB19" s="252"/>
      <c r="EC19" s="252"/>
      <c r="ED19" s="252"/>
      <c r="EE19" s="252"/>
      <c r="EF19" s="252"/>
      <c r="EG19" s="694" t="s">
        <v>444</v>
      </c>
      <c r="EH19" s="648"/>
      <c r="EI19" s="648"/>
      <c r="EJ19" s="648"/>
      <c r="EK19" s="648"/>
      <c r="EL19" s="252">
        <f>I19</f>
        <v>1.5980217088028943E-2</v>
      </c>
      <c r="EM19" s="648"/>
      <c r="EN19" s="648"/>
      <c r="EO19" s="252"/>
      <c r="EP19" s="648"/>
      <c r="ES19" s="694" t="s">
        <v>444</v>
      </c>
      <c r="ET19" s="648"/>
      <c r="EU19" s="648"/>
      <c r="EV19" s="648"/>
      <c r="EW19" s="648"/>
      <c r="EX19" s="252">
        <f>I19</f>
        <v>1.5980217088028943E-2</v>
      </c>
      <c r="EY19" s="648"/>
      <c r="FC19" s="648"/>
      <c r="FD19" s="648"/>
      <c r="FE19" s="694" t="s">
        <v>444</v>
      </c>
      <c r="FF19" s="648"/>
      <c r="FG19" s="648"/>
      <c r="FH19" s="648"/>
      <c r="FI19" s="648"/>
      <c r="FJ19" s="252">
        <f>I19</f>
        <v>1.5980217088028943E-2</v>
      </c>
      <c r="FN19" s="648"/>
      <c r="FO19" s="648"/>
      <c r="FP19" s="648"/>
      <c r="FQ19" s="694" t="s">
        <v>444</v>
      </c>
      <c r="FR19" s="648"/>
      <c r="FS19" s="648"/>
      <c r="FT19" s="986"/>
      <c r="FU19" s="986"/>
      <c r="FV19" s="252">
        <f>+I19</f>
        <v>1.5980217088028943E-2</v>
      </c>
      <c r="FW19" s="318"/>
      <c r="FZ19" s="694"/>
      <c r="GA19" s="648"/>
      <c r="GB19" s="648"/>
      <c r="GC19" s="694" t="s">
        <v>444</v>
      </c>
      <c r="GD19" s="648"/>
      <c r="GE19" s="648"/>
      <c r="GF19" s="331"/>
      <c r="GG19" s="331"/>
      <c r="GH19" s="252">
        <f>+I19</f>
        <v>1.5980217088028943E-2</v>
      </c>
      <c r="GI19" s="648"/>
      <c r="GM19" s="648"/>
      <c r="GN19" s="648"/>
      <c r="GO19" s="694" t="s">
        <v>444</v>
      </c>
      <c r="GP19" s="648"/>
      <c r="GQ19" s="648"/>
      <c r="GR19" s="331"/>
      <c r="GS19" s="331"/>
      <c r="GT19" s="252">
        <f>+I19</f>
        <v>1.5980217088028943E-2</v>
      </c>
      <c r="GU19" s="648"/>
      <c r="GY19" s="648"/>
      <c r="GZ19" s="648"/>
      <c r="HA19" s="694" t="s">
        <v>444</v>
      </c>
      <c r="HB19" s="648"/>
      <c r="HC19" s="648"/>
      <c r="HD19" s="331"/>
      <c r="HE19" s="331"/>
      <c r="HF19" s="252">
        <f>+I19</f>
        <v>1.5980217088028943E-2</v>
      </c>
      <c r="HG19" s="648"/>
      <c r="HK19" s="648"/>
      <c r="HL19" s="648"/>
      <c r="HM19" s="694" t="s">
        <v>444</v>
      </c>
      <c r="HN19" s="648"/>
      <c r="HO19" s="648"/>
      <c r="HP19" s="331"/>
      <c r="HQ19" s="331"/>
      <c r="HR19" s="252">
        <f>+I19</f>
        <v>1.5980217088028943E-2</v>
      </c>
      <c r="HS19" s="694"/>
      <c r="HW19" s="648"/>
      <c r="HX19" s="648"/>
      <c r="HY19" s="694" t="s">
        <v>444</v>
      </c>
      <c r="HZ19" s="648"/>
      <c r="IA19" s="648"/>
      <c r="IB19" s="331"/>
      <c r="IC19" s="331"/>
      <c r="ID19" s="252">
        <f>+I19</f>
        <v>1.5980217088028943E-2</v>
      </c>
      <c r="IH19" s="648"/>
      <c r="II19" s="648"/>
      <c r="IJ19" s="648"/>
      <c r="IK19" s="694" t="s">
        <v>444</v>
      </c>
      <c r="IL19" s="648"/>
      <c r="IM19" s="648"/>
      <c r="IN19" s="986"/>
      <c r="IO19" s="986"/>
      <c r="IP19" s="252">
        <f>+I19</f>
        <v>1.5980217088028943E-2</v>
      </c>
      <c r="IQ19" s="984"/>
      <c r="IR19" s="984"/>
      <c r="IS19" s="984"/>
      <c r="IT19" s="648"/>
      <c r="IU19" s="648"/>
      <c r="IV19" s="648"/>
    </row>
    <row r="20" spans="1:265" ht="17.399999999999999">
      <c r="A20" s="321"/>
      <c r="B20" s="623"/>
      <c r="C20" s="609"/>
      <c r="D20" s="609"/>
      <c r="E20" s="694"/>
      <c r="F20" s="331"/>
      <c r="G20" s="331"/>
      <c r="H20" s="331"/>
      <c r="I20" s="252"/>
      <c r="L20" s="29"/>
      <c r="Q20" s="694"/>
      <c r="T20" s="331"/>
      <c r="U20" s="331"/>
      <c r="V20" s="331"/>
      <c r="W20" s="252"/>
      <c r="AC20" s="694"/>
      <c r="AF20" s="331"/>
      <c r="AG20" s="331"/>
      <c r="AH20" s="331"/>
      <c r="AI20" s="252"/>
      <c r="AL20" s="331"/>
      <c r="AM20" s="252"/>
      <c r="AN20" s="321"/>
      <c r="AO20" s="694"/>
      <c r="AP20" s="648"/>
      <c r="AQ20" s="648"/>
      <c r="AR20" s="331"/>
      <c r="AS20" s="331"/>
      <c r="AT20" s="331"/>
      <c r="AU20" s="252"/>
      <c r="AV20" s="648"/>
      <c r="AW20" s="648"/>
      <c r="AX20" s="331"/>
      <c r="AY20" s="252"/>
      <c r="AZ20" s="321"/>
      <c r="BA20" s="694"/>
      <c r="BB20" s="648"/>
      <c r="BC20" s="648"/>
      <c r="BD20" s="331"/>
      <c r="BE20" s="331"/>
      <c r="BF20" s="331"/>
      <c r="BG20" s="252"/>
      <c r="BH20" s="648"/>
      <c r="BI20" s="648"/>
      <c r="BJ20" s="331"/>
      <c r="BK20" s="252"/>
      <c r="BL20" s="321"/>
      <c r="BM20" s="694"/>
      <c r="BN20" s="648"/>
      <c r="BO20" s="648"/>
      <c r="BP20" s="648"/>
      <c r="BQ20" s="648"/>
      <c r="BR20" s="648"/>
      <c r="BS20" s="328"/>
      <c r="BT20" s="331"/>
      <c r="BU20" s="331"/>
      <c r="BV20" s="331"/>
      <c r="BW20" s="331"/>
      <c r="BX20" s="331"/>
      <c r="BY20" s="694"/>
      <c r="BZ20" s="648"/>
      <c r="CA20" s="648"/>
      <c r="CB20" s="331"/>
      <c r="CC20" s="331"/>
      <c r="CD20" s="331"/>
      <c r="CE20" s="694"/>
      <c r="CF20" s="648"/>
      <c r="CG20" s="648"/>
      <c r="CH20" s="252"/>
      <c r="CI20" s="648"/>
      <c r="CJ20" s="321"/>
      <c r="CK20" s="694"/>
      <c r="CL20" s="648"/>
      <c r="CM20" s="648"/>
      <c r="CN20" s="331"/>
      <c r="CO20" s="331"/>
      <c r="CP20" s="331"/>
      <c r="CQ20" s="986"/>
      <c r="CR20" s="986"/>
      <c r="CS20" s="986"/>
      <c r="CT20" s="986"/>
      <c r="CU20" s="986"/>
      <c r="CV20" s="986"/>
      <c r="CW20" s="694"/>
      <c r="CX20" s="648"/>
      <c r="CY20" s="648"/>
      <c r="CZ20" s="648"/>
      <c r="DA20" s="648"/>
      <c r="DB20" s="648"/>
      <c r="DI20" s="694"/>
      <c r="DJ20" s="648"/>
      <c r="DK20" s="648"/>
      <c r="DL20" s="648"/>
      <c r="DM20" s="648"/>
      <c r="DN20" s="648"/>
      <c r="DO20" s="648"/>
      <c r="DU20" s="694"/>
      <c r="DV20" s="648"/>
      <c r="DW20" s="648"/>
      <c r="DX20" s="648"/>
      <c r="DY20" s="648"/>
      <c r="DZ20" s="648"/>
      <c r="EA20" s="648"/>
      <c r="EB20" s="648"/>
      <c r="EC20" s="648"/>
      <c r="ED20" s="648"/>
      <c r="EE20" s="648"/>
      <c r="EF20" s="648"/>
      <c r="EG20" s="694"/>
      <c r="EH20" s="648"/>
      <c r="EI20" s="648"/>
      <c r="EJ20" s="648"/>
      <c r="EK20" s="648"/>
      <c r="EL20" s="648"/>
      <c r="EM20" s="648"/>
      <c r="EN20" s="648"/>
      <c r="EO20" s="648"/>
      <c r="EP20" s="648"/>
      <c r="ES20" s="694"/>
      <c r="ET20" s="648"/>
      <c r="EU20" s="648"/>
      <c r="EV20" s="648"/>
      <c r="EW20" s="648"/>
      <c r="EX20" s="648"/>
      <c r="EY20" s="648"/>
      <c r="FC20" s="648"/>
      <c r="FD20" s="648"/>
      <c r="FE20" s="694"/>
      <c r="FF20" s="648"/>
      <c r="FG20" s="648"/>
      <c r="FH20" s="648"/>
      <c r="FI20" s="648"/>
      <c r="FJ20" s="648"/>
      <c r="FN20" s="252"/>
      <c r="FO20" s="648"/>
      <c r="FP20" s="648"/>
      <c r="FQ20" s="694"/>
      <c r="FR20" s="648"/>
      <c r="FS20" s="648"/>
      <c r="FT20" s="986"/>
      <c r="FU20" s="986"/>
      <c r="FV20" s="986"/>
      <c r="FW20" s="318"/>
      <c r="FZ20" s="694"/>
      <c r="GA20" s="648"/>
      <c r="GB20" s="648"/>
      <c r="GC20" s="694"/>
      <c r="GD20" s="648"/>
      <c r="GE20" s="648"/>
      <c r="GF20" s="331"/>
      <c r="GG20" s="331"/>
      <c r="GH20" s="331"/>
      <c r="GI20" s="252"/>
      <c r="GM20" s="648"/>
      <c r="GN20" s="648"/>
      <c r="GO20" s="694"/>
      <c r="GP20" s="648"/>
      <c r="GQ20" s="648"/>
      <c r="GR20" s="331"/>
      <c r="GS20" s="331"/>
      <c r="GT20" s="331"/>
      <c r="GU20" s="252"/>
      <c r="GY20" s="648"/>
      <c r="GZ20" s="648"/>
      <c r="HA20" s="694"/>
      <c r="HB20" s="648"/>
      <c r="HC20" s="648"/>
      <c r="HD20" s="331"/>
      <c r="HE20" s="331"/>
      <c r="HF20" s="331"/>
      <c r="HG20" s="252"/>
      <c r="HK20" s="648"/>
      <c r="HL20" s="648"/>
      <c r="HM20" s="694"/>
      <c r="HN20" s="648"/>
      <c r="HO20" s="648"/>
      <c r="HP20" s="331"/>
      <c r="HQ20" s="331"/>
      <c r="HR20" s="331"/>
      <c r="HS20" s="694"/>
      <c r="HW20" s="648"/>
      <c r="HX20" s="648"/>
      <c r="HY20" s="694"/>
      <c r="HZ20" s="648"/>
      <c r="IA20" s="648"/>
      <c r="IB20" s="331"/>
      <c r="IC20" s="331"/>
      <c r="ID20" s="331"/>
      <c r="IH20" s="252"/>
      <c r="II20" s="648"/>
      <c r="IJ20" s="648"/>
      <c r="IK20" s="694"/>
      <c r="IL20" s="648"/>
      <c r="IM20" s="648"/>
      <c r="IN20" s="986"/>
      <c r="IO20" s="986"/>
      <c r="IP20" s="986"/>
      <c r="IQ20" s="984"/>
      <c r="IR20" s="984"/>
      <c r="IS20" s="984"/>
      <c r="IT20" s="252"/>
      <c r="IU20" s="648"/>
      <c r="IV20" s="648"/>
    </row>
    <row r="21" spans="1:265" s="331" customFormat="1" ht="26.25" customHeight="1">
      <c r="A21" s="609"/>
      <c r="B21" s="694"/>
      <c r="D21" s="498"/>
      <c r="E21" s="498" t="s">
        <v>707</v>
      </c>
      <c r="F21" s="688"/>
      <c r="G21" s="688"/>
      <c r="H21" s="499"/>
      <c r="I21" s="499"/>
      <c r="J21" s="499"/>
      <c r="K21" s="499"/>
      <c r="L21" s="328"/>
      <c r="Q21" s="334" t="str">
        <f t="shared" ref="Q21:Q26" si="0">+E21</f>
        <v>The FCR resulting from Formula in a given year is used for that year only.</v>
      </c>
      <c r="T21" s="334"/>
      <c r="U21" s="693"/>
      <c r="V21" s="693"/>
      <c r="W21" s="335"/>
      <c r="X21" s="335"/>
      <c r="AC21" s="334" t="str">
        <f t="shared" ref="AC21:AC26" si="1">+Q21</f>
        <v>The FCR resulting from Formula in a given year is used for that year only.</v>
      </c>
      <c r="AF21" s="334"/>
      <c r="AG21" s="693"/>
      <c r="AH21" s="693"/>
      <c r="AI21" s="335"/>
      <c r="AJ21" s="335"/>
      <c r="AL21" s="250"/>
      <c r="AM21" s="252"/>
      <c r="AN21" s="248"/>
      <c r="AO21" s="334" t="str">
        <f t="shared" ref="AO21:AO26" si="2">+AC21</f>
        <v>The FCR resulting from Formula in a given year is used for that year only.</v>
      </c>
      <c r="AR21" s="334"/>
      <c r="AS21" s="693"/>
      <c r="AT21" s="693"/>
      <c r="AU21" s="335"/>
      <c r="AV21" s="335"/>
      <c r="AX21" s="250"/>
      <c r="AY21" s="252"/>
      <c r="AZ21" s="248"/>
      <c r="BA21" s="334" t="str">
        <f t="shared" ref="BA21:BA26" si="3">+AO21</f>
        <v>The FCR resulting from Formula in a given year is used for that year only.</v>
      </c>
      <c r="BD21" s="334"/>
      <c r="BE21" s="693"/>
      <c r="BF21" s="693"/>
      <c r="BG21" s="335"/>
      <c r="BH21" s="335"/>
      <c r="BJ21" s="250"/>
      <c r="BK21" s="252"/>
      <c r="BL21" s="248"/>
      <c r="BM21" s="334" t="str">
        <f t="shared" ref="BM21:BM26" si="4">+BA21</f>
        <v>The FCR resulting from Formula in a given year is used for that year only.</v>
      </c>
      <c r="BS21" s="498"/>
      <c r="BT21" s="693"/>
      <c r="BU21" s="693"/>
      <c r="BV21" s="693"/>
      <c r="BW21" s="693"/>
      <c r="BX21" s="693"/>
      <c r="BY21" s="334" t="s">
        <v>707</v>
      </c>
      <c r="CB21" s="334"/>
      <c r="CC21" s="693"/>
      <c r="CD21" s="693"/>
      <c r="CE21" s="334"/>
      <c r="CH21" s="705"/>
      <c r="CI21" s="693"/>
      <c r="CJ21" s="248"/>
      <c r="CK21" s="334" t="s">
        <v>707</v>
      </c>
      <c r="CN21" s="334"/>
      <c r="CO21" s="693"/>
      <c r="CP21" s="693"/>
      <c r="CQ21" s="693"/>
      <c r="CR21" s="693"/>
      <c r="CS21" s="693"/>
      <c r="CT21" s="693"/>
      <c r="CU21" s="693"/>
      <c r="CV21" s="693"/>
      <c r="CW21" s="334" t="s">
        <v>707</v>
      </c>
      <c r="CX21" s="986"/>
      <c r="CY21" s="986"/>
      <c r="CZ21" s="986"/>
      <c r="DA21" s="986"/>
      <c r="DB21" s="986"/>
      <c r="DI21" s="334" t="s">
        <v>707</v>
      </c>
      <c r="DO21" s="986"/>
      <c r="DU21" s="334" t="s">
        <v>707</v>
      </c>
      <c r="DV21" s="986"/>
      <c r="DW21" s="986"/>
      <c r="DX21" s="986"/>
      <c r="DY21" s="986"/>
      <c r="DZ21" s="986"/>
      <c r="EA21" s="986"/>
      <c r="EB21" s="986"/>
      <c r="EC21" s="986"/>
      <c r="ED21" s="986"/>
      <c r="EE21" s="986"/>
      <c r="EF21" s="986"/>
      <c r="EG21" s="334" t="s">
        <v>707</v>
      </c>
      <c r="EH21" s="986"/>
      <c r="EI21" s="986"/>
      <c r="EJ21" s="986"/>
      <c r="EK21" s="986"/>
      <c r="EL21" s="986"/>
      <c r="ES21" s="334" t="s">
        <v>707</v>
      </c>
      <c r="FE21" s="334" t="s">
        <v>707</v>
      </c>
      <c r="FN21" s="335"/>
      <c r="FO21" s="335"/>
      <c r="FQ21" s="334" t="s">
        <v>707</v>
      </c>
      <c r="FR21" s="986"/>
      <c r="FS21" s="986"/>
      <c r="FT21" s="334"/>
      <c r="FU21" s="693"/>
      <c r="FV21" s="693"/>
      <c r="FZ21" s="334"/>
      <c r="GA21" s="335"/>
      <c r="GC21" s="334" t="s">
        <v>707</v>
      </c>
      <c r="GF21" s="334"/>
      <c r="GG21" s="693"/>
      <c r="GH21" s="693"/>
      <c r="GI21" s="335"/>
      <c r="GM21" s="335"/>
      <c r="GO21" s="334" t="s">
        <v>707</v>
      </c>
      <c r="GR21" s="334"/>
      <c r="GS21" s="693"/>
      <c r="GT21" s="693"/>
      <c r="GU21" s="335"/>
      <c r="GY21" s="335"/>
      <c r="HA21" s="334" t="s">
        <v>707</v>
      </c>
      <c r="HD21" s="334"/>
      <c r="HE21" s="693"/>
      <c r="HF21" s="693"/>
      <c r="HG21" s="335"/>
      <c r="HK21" s="335"/>
      <c r="HM21" s="334" t="s">
        <v>707</v>
      </c>
      <c r="HP21" s="334"/>
      <c r="HQ21" s="693"/>
      <c r="HR21" s="693"/>
      <c r="HS21" s="334"/>
      <c r="HW21" s="335"/>
      <c r="HY21" s="334" t="s">
        <v>707</v>
      </c>
      <c r="IB21" s="334"/>
      <c r="IC21" s="693"/>
      <c r="ID21" s="693"/>
      <c r="IH21" s="335"/>
      <c r="II21" s="335"/>
      <c r="IK21" s="334" t="s">
        <v>707</v>
      </c>
      <c r="IL21" s="986"/>
      <c r="IM21" s="986"/>
      <c r="IN21" s="334"/>
      <c r="IO21" s="693"/>
      <c r="IP21" s="693"/>
      <c r="IQ21" s="986"/>
      <c r="IR21" s="986"/>
      <c r="IS21" s="986"/>
      <c r="IT21" s="335"/>
      <c r="IU21" s="335"/>
      <c r="IV21" s="986"/>
    </row>
    <row r="22" spans="1:265" ht="24.6">
      <c r="A22" s="321"/>
      <c r="B22" s="623"/>
      <c r="D22" s="498"/>
      <c r="E22" s="498" t="s">
        <v>720</v>
      </c>
      <c r="F22" s="688"/>
      <c r="G22" s="688"/>
      <c r="H22" s="499"/>
      <c r="I22" s="499"/>
      <c r="J22" s="499"/>
      <c r="K22" s="499"/>
      <c r="L22" s="318"/>
      <c r="M22" s="304"/>
      <c r="Q22" s="334" t="str">
        <f t="shared" si="0"/>
        <v>Therefore actual revenues collected in a year do not change based on cost data for subsequent years.</v>
      </c>
      <c r="T22" s="334"/>
      <c r="U22" s="693"/>
      <c r="V22" s="693"/>
      <c r="W22" s="335"/>
      <c r="X22" s="335"/>
      <c r="AC22" s="334" t="str">
        <f t="shared" si="1"/>
        <v>Therefore actual revenues collected in a year do not change based on cost data for subsequent years.</v>
      </c>
      <c r="AF22" s="334"/>
      <c r="AG22" s="693"/>
      <c r="AH22" s="693"/>
      <c r="AI22" s="335"/>
      <c r="AJ22" s="335"/>
      <c r="AL22" s="48"/>
      <c r="AM22" s="48"/>
      <c r="AN22" s="48"/>
      <c r="AO22" s="334" t="str">
        <f t="shared" si="2"/>
        <v>Therefore actual revenues collected in a year do not change based on cost data for subsequent years.</v>
      </c>
      <c r="AP22" s="648"/>
      <c r="AQ22" s="648"/>
      <c r="AR22" s="334"/>
      <c r="AS22" s="693"/>
      <c r="AT22" s="693"/>
      <c r="AU22" s="335"/>
      <c r="AV22" s="335"/>
      <c r="AW22" s="648"/>
      <c r="AX22" s="48"/>
      <c r="AY22" s="48"/>
      <c r="AZ22" s="48"/>
      <c r="BA22" s="334" t="str">
        <f t="shared" si="3"/>
        <v>Therefore actual revenues collected in a year do not change based on cost data for subsequent years.</v>
      </c>
      <c r="BB22" s="648"/>
      <c r="BC22" s="648"/>
      <c r="BD22" s="334"/>
      <c r="BE22" s="693"/>
      <c r="BF22" s="693"/>
      <c r="BG22" s="335"/>
      <c r="BH22" s="335"/>
      <c r="BI22" s="648"/>
      <c r="BJ22" s="48"/>
      <c r="BK22" s="48"/>
      <c r="BL22" s="48"/>
      <c r="BM22" s="334" t="str">
        <f t="shared" si="4"/>
        <v>Therefore actual revenues collected in a year do not change based on cost data for subsequent years.</v>
      </c>
      <c r="BN22" s="648"/>
      <c r="BO22" s="648"/>
      <c r="BP22" s="648"/>
      <c r="BQ22" s="648"/>
      <c r="BR22" s="648"/>
      <c r="BS22" s="498"/>
      <c r="BT22" s="693"/>
      <c r="BU22" s="693"/>
      <c r="BV22" s="693"/>
      <c r="BW22" s="693"/>
      <c r="BX22" s="693"/>
      <c r="BY22" s="334" t="s">
        <v>720</v>
      </c>
      <c r="BZ22" s="648"/>
      <c r="CA22" s="648"/>
      <c r="CB22" s="334"/>
      <c r="CC22" s="693"/>
      <c r="CD22" s="693"/>
      <c r="CE22" s="334"/>
      <c r="CF22" s="648"/>
      <c r="CG22" s="648"/>
      <c r="CH22" s="705"/>
      <c r="CI22" s="926"/>
      <c r="CJ22" s="48"/>
      <c r="CK22" s="334" t="s">
        <v>720</v>
      </c>
      <c r="CL22" s="648"/>
      <c r="CM22" s="648"/>
      <c r="CN22" s="334"/>
      <c r="CO22" s="693"/>
      <c r="CP22" s="693"/>
      <c r="CQ22" s="693"/>
      <c r="CR22" s="693"/>
      <c r="CS22" s="693"/>
      <c r="CT22" s="693"/>
      <c r="CU22" s="693"/>
      <c r="CV22" s="693"/>
      <c r="CW22" s="334" t="s">
        <v>720</v>
      </c>
      <c r="CX22" s="648"/>
      <c r="CY22" s="648"/>
      <c r="CZ22" s="648"/>
      <c r="DA22" s="648"/>
      <c r="DB22" s="648"/>
      <c r="DI22" s="334" t="s">
        <v>720</v>
      </c>
      <c r="DJ22" s="648"/>
      <c r="DK22" s="648"/>
      <c r="DL22" s="648"/>
      <c r="DM22" s="648"/>
      <c r="DN22" s="648"/>
      <c r="DO22" s="648"/>
      <c r="DU22" s="334" t="s">
        <v>720</v>
      </c>
      <c r="DV22" s="648"/>
      <c r="DW22" s="648"/>
      <c r="DX22" s="648"/>
      <c r="DY22" s="648"/>
      <c r="DZ22" s="648"/>
      <c r="EA22" s="648"/>
      <c r="EB22" s="648"/>
      <c r="EC22" s="648"/>
      <c r="ED22" s="648"/>
      <c r="EE22" s="648"/>
      <c r="EF22" s="648"/>
      <c r="EG22" s="334" t="s">
        <v>720</v>
      </c>
      <c r="EH22" s="648"/>
      <c r="EI22" s="648"/>
      <c r="EJ22" s="648"/>
      <c r="EK22" s="648"/>
      <c r="EL22" s="648"/>
      <c r="EM22" s="648"/>
      <c r="EN22" s="648"/>
      <c r="EO22" s="648"/>
      <c r="EP22" s="648"/>
      <c r="ES22" s="334" t="s">
        <v>720</v>
      </c>
      <c r="ET22" s="648"/>
      <c r="EU22" s="648"/>
      <c r="EV22" s="648"/>
      <c r="EW22" s="648"/>
      <c r="EX22" s="648"/>
      <c r="EY22" s="648"/>
      <c r="FC22" s="648"/>
      <c r="FD22" s="648"/>
      <c r="FE22" s="334" t="s">
        <v>720</v>
      </c>
      <c r="FF22" s="648"/>
      <c r="FG22" s="648"/>
      <c r="FH22" s="648"/>
      <c r="FI22" s="648"/>
      <c r="FJ22" s="648"/>
      <c r="FN22" s="335"/>
      <c r="FO22" s="335"/>
      <c r="FP22" s="648"/>
      <c r="FQ22" s="334" t="s">
        <v>720</v>
      </c>
      <c r="FR22" s="648"/>
      <c r="FS22" s="648"/>
      <c r="FT22" s="334"/>
      <c r="FU22" s="693"/>
      <c r="FV22" s="693"/>
      <c r="FW22" s="318"/>
      <c r="FZ22" s="334"/>
      <c r="GA22" s="335"/>
      <c r="GB22" s="648"/>
      <c r="GC22" s="334" t="s">
        <v>720</v>
      </c>
      <c r="GD22" s="648"/>
      <c r="GE22" s="648"/>
      <c r="GF22" s="334"/>
      <c r="GG22" s="693"/>
      <c r="GH22" s="693"/>
      <c r="GI22" s="335"/>
      <c r="GM22" s="335"/>
      <c r="GN22" s="648"/>
      <c r="GO22" s="334" t="s">
        <v>720</v>
      </c>
      <c r="GP22" s="648"/>
      <c r="GQ22" s="648"/>
      <c r="GR22" s="334"/>
      <c r="GS22" s="693"/>
      <c r="GT22" s="693"/>
      <c r="GU22" s="335"/>
      <c r="GY22" s="335"/>
      <c r="GZ22" s="648"/>
      <c r="HA22" s="334" t="s">
        <v>720</v>
      </c>
      <c r="HB22" s="648"/>
      <c r="HC22" s="648"/>
      <c r="HD22" s="334"/>
      <c r="HE22" s="693"/>
      <c r="HF22" s="693"/>
      <c r="HG22" s="335"/>
      <c r="HK22" s="335"/>
      <c r="HL22" s="648"/>
      <c r="HM22" s="334" t="s">
        <v>720</v>
      </c>
      <c r="HN22" s="648"/>
      <c r="HO22" s="648"/>
      <c r="HP22" s="334"/>
      <c r="HQ22" s="693"/>
      <c r="HR22" s="693"/>
      <c r="HS22" s="334"/>
      <c r="HW22" s="335"/>
      <c r="HX22" s="648"/>
      <c r="HY22" s="334" t="s">
        <v>720</v>
      </c>
      <c r="HZ22" s="648"/>
      <c r="IA22" s="648"/>
      <c r="IB22" s="334"/>
      <c r="IC22" s="693"/>
      <c r="ID22" s="693"/>
      <c r="IH22" s="335"/>
      <c r="II22" s="335"/>
      <c r="IJ22" s="648"/>
      <c r="IK22" s="334" t="s">
        <v>720</v>
      </c>
      <c r="IL22" s="648"/>
      <c r="IM22" s="648"/>
      <c r="IN22" s="334"/>
      <c r="IO22" s="693"/>
      <c r="IP22" s="693"/>
      <c r="IQ22" s="984"/>
      <c r="IR22" s="984"/>
      <c r="IS22" s="984"/>
      <c r="IT22" s="335"/>
      <c r="IU22" s="335"/>
      <c r="IV22" s="648"/>
    </row>
    <row r="23" spans="1:265" ht="24.6">
      <c r="A23" s="321">
        <v>8</v>
      </c>
      <c r="B23" s="623"/>
      <c r="D23" s="498"/>
      <c r="E23" s="498" t="s">
        <v>721</v>
      </c>
      <c r="F23" s="688"/>
      <c r="G23" s="688"/>
      <c r="H23" s="688"/>
      <c r="I23" s="688"/>
      <c r="J23" s="499"/>
      <c r="K23" s="499"/>
      <c r="L23" s="318"/>
      <c r="M23" s="304"/>
      <c r="Q23" s="334" t="str">
        <f t="shared" si="0"/>
        <v>Per FERC Order dated December 30, 2011 in Docket No. ER12-296, the ROE for the Northeast Grid Reliability Project is 11.93%,</v>
      </c>
      <c r="T23" s="334"/>
      <c r="U23" s="693"/>
      <c r="V23" s="693"/>
      <c r="W23" s="693"/>
      <c r="X23" s="693"/>
      <c r="AC23" s="334" t="str">
        <f t="shared" si="1"/>
        <v>Per FERC Order dated December 30, 2011 in Docket No. ER12-296, the ROE for the Northeast Grid Reliability Project is 11.93%,</v>
      </c>
      <c r="AF23" s="334"/>
      <c r="AG23" s="693"/>
      <c r="AH23" s="693"/>
      <c r="AI23" s="693"/>
      <c r="AJ23" s="693"/>
      <c r="AL23" s="48"/>
      <c r="AM23" s="48"/>
      <c r="AN23" s="48"/>
      <c r="AO23" s="334" t="str">
        <f t="shared" si="2"/>
        <v>Per FERC Order dated December 30, 2011 in Docket No. ER12-296, the ROE for the Northeast Grid Reliability Project is 11.93%,</v>
      </c>
      <c r="AP23" s="648"/>
      <c r="AQ23" s="648"/>
      <c r="AR23" s="334"/>
      <c r="AS23" s="693"/>
      <c r="AT23" s="693"/>
      <c r="AU23" s="693"/>
      <c r="AV23" s="693"/>
      <c r="AW23" s="648"/>
      <c r="AX23" s="48"/>
      <c r="AY23" s="48"/>
      <c r="AZ23" s="48"/>
      <c r="BA23" s="334" t="str">
        <f t="shared" si="3"/>
        <v>Per FERC Order dated December 30, 2011 in Docket No. ER12-296, the ROE for the Northeast Grid Reliability Project is 11.93%,</v>
      </c>
      <c r="BB23" s="648"/>
      <c r="BC23" s="648"/>
      <c r="BD23" s="334"/>
      <c r="BE23" s="693"/>
      <c r="BF23" s="693"/>
      <c r="BG23" s="693"/>
      <c r="BH23" s="693"/>
      <c r="BI23" s="648"/>
      <c r="BJ23" s="48"/>
      <c r="BK23" s="48"/>
      <c r="BL23" s="48"/>
      <c r="BM23" s="334" t="str">
        <f t="shared" si="4"/>
        <v>Per FERC Order dated December 30, 2011 in Docket No. ER12-296, the ROE for the Northeast Grid Reliability Project is 11.93%,</v>
      </c>
      <c r="BN23" s="648"/>
      <c r="BO23" s="648"/>
      <c r="BP23" s="648"/>
      <c r="BQ23" s="648"/>
      <c r="BR23" s="648"/>
      <c r="BS23" s="498"/>
      <c r="BT23" s="693"/>
      <c r="BU23" s="693"/>
      <c r="BV23" s="693"/>
      <c r="BW23" s="693"/>
      <c r="BX23" s="693"/>
      <c r="BY23" s="334" t="s">
        <v>721</v>
      </c>
      <c r="BZ23" s="648"/>
      <c r="CA23" s="648"/>
      <c r="CB23" s="334"/>
      <c r="CC23" s="693"/>
      <c r="CD23" s="693"/>
      <c r="CE23" s="334"/>
      <c r="CF23" s="648"/>
      <c r="CG23" s="648"/>
      <c r="CH23" s="337"/>
      <c r="CI23" s="926"/>
      <c r="CJ23" s="48"/>
      <c r="CK23" s="334" t="s">
        <v>721</v>
      </c>
      <c r="CL23" s="648"/>
      <c r="CM23" s="648"/>
      <c r="CN23" s="334"/>
      <c r="CO23" s="693"/>
      <c r="CP23" s="693"/>
      <c r="CQ23" s="693"/>
      <c r="CR23" s="693"/>
      <c r="CS23" s="693"/>
      <c r="CT23" s="693"/>
      <c r="CU23" s="693"/>
      <c r="CV23" s="693"/>
      <c r="CW23" s="334" t="s">
        <v>721</v>
      </c>
      <c r="CX23" s="648"/>
      <c r="CY23" s="648"/>
      <c r="CZ23" s="648"/>
      <c r="DA23" s="648"/>
      <c r="DB23" s="648"/>
      <c r="DI23" s="334" t="s">
        <v>721</v>
      </c>
      <c r="DJ23" s="648"/>
      <c r="DK23" s="648"/>
      <c r="DL23" s="648"/>
      <c r="DM23" s="648"/>
      <c r="DN23" s="648"/>
      <c r="DO23" s="648"/>
      <c r="DU23" s="334" t="s">
        <v>721</v>
      </c>
      <c r="DV23" s="648"/>
      <c r="DW23" s="648"/>
      <c r="DX23" s="648"/>
      <c r="DY23" s="648"/>
      <c r="DZ23" s="648"/>
      <c r="EA23" s="648"/>
      <c r="EB23" s="648"/>
      <c r="EC23" s="648"/>
      <c r="ED23" s="648"/>
      <c r="EE23" s="648"/>
      <c r="EF23" s="648"/>
      <c r="EG23" s="334" t="s">
        <v>721</v>
      </c>
      <c r="EH23" s="648"/>
      <c r="EI23" s="648"/>
      <c r="EJ23" s="648"/>
      <c r="EK23" s="648"/>
      <c r="EL23" s="648"/>
      <c r="EM23" s="648"/>
      <c r="EN23" s="648"/>
      <c r="EO23" s="648"/>
      <c r="EP23" s="648"/>
      <c r="ES23" s="334" t="s">
        <v>721</v>
      </c>
      <c r="ET23" s="648"/>
      <c r="EU23" s="648"/>
      <c r="EV23" s="648"/>
      <c r="EW23" s="648"/>
      <c r="EX23" s="648"/>
      <c r="EY23" s="648"/>
      <c r="FC23" s="648"/>
      <c r="FD23" s="648"/>
      <c r="FE23" s="334" t="s">
        <v>721</v>
      </c>
      <c r="FF23" s="648"/>
      <c r="FG23" s="648"/>
      <c r="FH23" s="648"/>
      <c r="FI23" s="648"/>
      <c r="FJ23" s="648"/>
      <c r="FN23" s="693"/>
      <c r="FO23" s="693"/>
      <c r="FP23" s="648"/>
      <c r="FQ23" s="334" t="s">
        <v>721</v>
      </c>
      <c r="FR23" s="648"/>
      <c r="FS23" s="648"/>
      <c r="FT23" s="334"/>
      <c r="FU23" s="693"/>
      <c r="FV23" s="693"/>
      <c r="FW23" s="318"/>
      <c r="FZ23" s="334"/>
      <c r="GA23" s="693"/>
      <c r="GB23" s="648"/>
      <c r="GC23" s="334" t="s">
        <v>721</v>
      </c>
      <c r="GD23" s="648"/>
      <c r="GE23" s="648"/>
      <c r="GF23" s="334"/>
      <c r="GG23" s="693"/>
      <c r="GH23" s="693"/>
      <c r="GI23" s="693"/>
      <c r="GM23" s="693"/>
      <c r="GN23" s="648"/>
      <c r="GO23" s="334" t="s">
        <v>721</v>
      </c>
      <c r="GP23" s="648"/>
      <c r="GQ23" s="648"/>
      <c r="GR23" s="334"/>
      <c r="GS23" s="693"/>
      <c r="GT23" s="693"/>
      <c r="GU23" s="693"/>
      <c r="GY23" s="693"/>
      <c r="GZ23" s="648"/>
      <c r="HA23" s="334" t="s">
        <v>721</v>
      </c>
      <c r="HB23" s="648"/>
      <c r="HC23" s="648"/>
      <c r="HD23" s="334"/>
      <c r="HE23" s="693"/>
      <c r="HF23" s="693"/>
      <c r="HG23" s="693"/>
      <c r="HK23" s="693"/>
      <c r="HL23" s="648"/>
      <c r="HM23" s="334" t="s">
        <v>721</v>
      </c>
      <c r="HN23" s="648"/>
      <c r="HO23" s="648"/>
      <c r="HP23" s="334"/>
      <c r="HQ23" s="693"/>
      <c r="HR23" s="693"/>
      <c r="HS23" s="334"/>
      <c r="HW23" s="693"/>
      <c r="HX23" s="648"/>
      <c r="HY23" s="334" t="s">
        <v>721</v>
      </c>
      <c r="HZ23" s="648"/>
      <c r="IA23" s="648"/>
      <c r="IB23" s="334"/>
      <c r="IC23" s="693"/>
      <c r="ID23" s="693"/>
      <c r="IH23" s="693"/>
      <c r="II23" s="693"/>
      <c r="IJ23" s="648"/>
      <c r="IK23" s="334" t="s">
        <v>721</v>
      </c>
      <c r="IL23" s="648"/>
      <c r="IM23" s="648"/>
      <c r="IN23" s="334"/>
      <c r="IO23" s="693"/>
      <c r="IP23" s="693"/>
      <c r="IQ23" s="984"/>
      <c r="IR23" s="984"/>
      <c r="IS23" s="984"/>
      <c r="IT23" s="693"/>
      <c r="IU23" s="693"/>
      <c r="IV23" s="648"/>
    </row>
    <row r="24" spans="1:265" ht="24.6">
      <c r="A24" s="321"/>
      <c r="B24" s="623"/>
      <c r="D24" s="498"/>
      <c r="E24" s="498" t="s">
        <v>722</v>
      </c>
      <c r="F24" s="688"/>
      <c r="G24" s="688"/>
      <c r="H24" s="688"/>
      <c r="I24" s="688"/>
      <c r="J24" s="499"/>
      <c r="K24" s="499"/>
      <c r="L24" s="318"/>
      <c r="M24" s="304"/>
      <c r="Q24" s="334" t="str">
        <f t="shared" si="0"/>
        <v>which includes a 25 basis-point transmission ROE adder as authorized by FERC to become effective January 1, 2012.</v>
      </c>
      <c r="T24" s="334"/>
      <c r="U24" s="693"/>
      <c r="V24" s="693"/>
      <c r="W24" s="693"/>
      <c r="X24" s="693"/>
      <c r="AC24" s="334" t="str">
        <f t="shared" si="1"/>
        <v>which includes a 25 basis-point transmission ROE adder as authorized by FERC to become effective January 1, 2012.</v>
      </c>
      <c r="AF24" s="334"/>
      <c r="AG24" s="693"/>
      <c r="AH24" s="693"/>
      <c r="AI24" s="693"/>
      <c r="AJ24" s="693"/>
      <c r="AL24" s="48"/>
      <c r="AM24" s="48"/>
      <c r="AN24" s="48"/>
      <c r="AO24" s="334" t="str">
        <f t="shared" si="2"/>
        <v>which includes a 25 basis-point transmission ROE adder as authorized by FERC to become effective January 1, 2012.</v>
      </c>
      <c r="AP24" s="648"/>
      <c r="AQ24" s="648"/>
      <c r="AR24" s="334"/>
      <c r="AS24" s="693"/>
      <c r="AT24" s="693"/>
      <c r="AU24" s="693"/>
      <c r="AV24" s="693"/>
      <c r="AW24" s="648"/>
      <c r="AX24" s="48"/>
      <c r="AY24" s="48"/>
      <c r="AZ24" s="48"/>
      <c r="BA24" s="334" t="str">
        <f t="shared" si="3"/>
        <v>which includes a 25 basis-point transmission ROE adder as authorized by FERC to become effective January 1, 2012.</v>
      </c>
      <c r="BB24" s="648"/>
      <c r="BC24" s="648"/>
      <c r="BD24" s="334"/>
      <c r="BE24" s="693"/>
      <c r="BF24" s="693"/>
      <c r="BG24" s="693"/>
      <c r="BH24" s="693"/>
      <c r="BI24" s="648"/>
      <c r="BJ24" s="48"/>
      <c r="BK24" s="48"/>
      <c r="BL24" s="48"/>
      <c r="BM24" s="334" t="str">
        <f t="shared" si="4"/>
        <v>which includes a 25 basis-point transmission ROE adder as authorized by FERC to become effective January 1, 2012.</v>
      </c>
      <c r="BN24" s="648"/>
      <c r="BO24" s="648"/>
      <c r="BP24" s="648"/>
      <c r="BQ24" s="648"/>
      <c r="BR24" s="648"/>
      <c r="BS24" s="498"/>
      <c r="BT24" s="693"/>
      <c r="BU24" s="693"/>
      <c r="BV24" s="693"/>
      <c r="BW24" s="693"/>
      <c r="BX24" s="693"/>
      <c r="BY24" s="334" t="s">
        <v>722</v>
      </c>
      <c r="BZ24" s="648"/>
      <c r="CA24" s="648"/>
      <c r="CB24" s="334"/>
      <c r="CC24" s="693"/>
      <c r="CD24" s="693"/>
      <c r="CE24" s="334"/>
      <c r="CF24" s="648"/>
      <c r="CG24" s="648"/>
      <c r="CH24" s="705"/>
      <c r="CI24" s="926"/>
      <c r="CJ24" s="48"/>
      <c r="CK24" s="334" t="s">
        <v>722</v>
      </c>
      <c r="CL24" s="648"/>
      <c r="CM24" s="648"/>
      <c r="CN24" s="334"/>
      <c r="CO24" s="693"/>
      <c r="CP24" s="693"/>
      <c r="CQ24" s="693"/>
      <c r="CR24" s="693"/>
      <c r="CS24" s="693"/>
      <c r="CT24" s="693"/>
      <c r="CU24" s="693"/>
      <c r="CV24" s="693"/>
      <c r="CW24" s="334" t="s">
        <v>722</v>
      </c>
      <c r="CX24" s="648"/>
      <c r="CY24" s="648"/>
      <c r="CZ24" s="648"/>
      <c r="DA24" s="648"/>
      <c r="DB24" s="648"/>
      <c r="DI24" s="334" t="s">
        <v>722</v>
      </c>
      <c r="DJ24" s="648"/>
      <c r="DK24" s="648"/>
      <c r="DL24" s="648"/>
      <c r="DM24" s="648"/>
      <c r="DN24" s="648"/>
      <c r="DO24" s="648"/>
      <c r="DU24" s="334" t="s">
        <v>722</v>
      </c>
      <c r="DV24" s="648"/>
      <c r="DW24" s="648"/>
      <c r="DX24" s="648"/>
      <c r="DY24" s="648"/>
      <c r="DZ24" s="648"/>
      <c r="EA24" s="648"/>
      <c r="EB24" s="648"/>
      <c r="EC24" s="648"/>
      <c r="ED24" s="648"/>
      <c r="EE24" s="648"/>
      <c r="EF24" s="648"/>
      <c r="EG24" s="334" t="s">
        <v>722</v>
      </c>
      <c r="EH24" s="648"/>
      <c r="EI24" s="648"/>
      <c r="EJ24" s="648"/>
      <c r="EK24" s="648"/>
      <c r="EL24" s="648"/>
      <c r="EM24" s="648"/>
      <c r="EN24" s="648"/>
      <c r="EO24" s="648"/>
      <c r="EP24" s="648"/>
      <c r="ES24" s="334" t="s">
        <v>722</v>
      </c>
      <c r="ET24" s="648"/>
      <c r="EU24" s="648"/>
      <c r="EV24" s="648"/>
      <c r="EW24" s="648"/>
      <c r="EX24" s="648"/>
      <c r="EY24" s="648"/>
      <c r="FC24" s="648"/>
      <c r="FD24" s="648"/>
      <c r="FE24" s="334" t="s">
        <v>722</v>
      </c>
      <c r="FF24" s="648"/>
      <c r="FG24" s="648"/>
      <c r="FH24" s="648"/>
      <c r="FI24" s="648"/>
      <c r="FJ24" s="648"/>
      <c r="FN24" s="693"/>
      <c r="FO24" s="693"/>
      <c r="FP24" s="648"/>
      <c r="FQ24" s="334" t="s">
        <v>722</v>
      </c>
      <c r="FR24" s="648"/>
      <c r="FS24" s="648"/>
      <c r="FT24" s="334"/>
      <c r="FU24" s="693"/>
      <c r="FV24" s="693"/>
      <c r="FW24" s="318"/>
      <c r="FZ24" s="334"/>
      <c r="GA24" s="693"/>
      <c r="GB24" s="648"/>
      <c r="GC24" s="334" t="s">
        <v>722</v>
      </c>
      <c r="GD24" s="648"/>
      <c r="GE24" s="648"/>
      <c r="GF24" s="334"/>
      <c r="GG24" s="693"/>
      <c r="GH24" s="693"/>
      <c r="GI24" s="693"/>
      <c r="GM24" s="693"/>
      <c r="GN24" s="648"/>
      <c r="GO24" s="334" t="s">
        <v>722</v>
      </c>
      <c r="GP24" s="648"/>
      <c r="GQ24" s="648"/>
      <c r="GR24" s="334"/>
      <c r="GS24" s="693"/>
      <c r="GT24" s="693"/>
      <c r="GU24" s="693"/>
      <c r="GY24" s="693"/>
      <c r="GZ24" s="648"/>
      <c r="HA24" s="334" t="s">
        <v>722</v>
      </c>
      <c r="HB24" s="648"/>
      <c r="HC24" s="648"/>
      <c r="HD24" s="334"/>
      <c r="HE24" s="693"/>
      <c r="HF24" s="693"/>
      <c r="HG24" s="693"/>
      <c r="HK24" s="693"/>
      <c r="HL24" s="648"/>
      <c r="HM24" s="334" t="s">
        <v>722</v>
      </c>
      <c r="HN24" s="648"/>
      <c r="HO24" s="648"/>
      <c r="HP24" s="334"/>
      <c r="HQ24" s="693"/>
      <c r="HR24" s="693"/>
      <c r="HS24" s="334"/>
      <c r="HW24" s="693"/>
      <c r="HX24" s="648"/>
      <c r="HY24" s="334" t="s">
        <v>722</v>
      </c>
      <c r="HZ24" s="648"/>
      <c r="IA24" s="648"/>
      <c r="IB24" s="334"/>
      <c r="IC24" s="693"/>
      <c r="ID24" s="693"/>
      <c r="IH24" s="693"/>
      <c r="II24" s="693"/>
      <c r="IJ24" s="648"/>
      <c r="IK24" s="334" t="s">
        <v>722</v>
      </c>
      <c r="IL24" s="648"/>
      <c r="IM24" s="648"/>
      <c r="IN24" s="334"/>
      <c r="IO24" s="693"/>
      <c r="IP24" s="693"/>
      <c r="IQ24" s="984"/>
      <c r="IR24" s="984"/>
      <c r="IS24" s="984"/>
      <c r="IT24" s="693"/>
      <c r="IU24" s="693"/>
      <c r="IV24" s="648"/>
    </row>
    <row r="25" spans="1:265" ht="18.75" customHeight="1">
      <c r="A25" s="321">
        <v>9</v>
      </c>
      <c r="B25" s="623"/>
      <c r="D25" s="691"/>
      <c r="E25" s="338" t="s">
        <v>886</v>
      </c>
      <c r="F25" s="338"/>
      <c r="G25" s="692"/>
      <c r="H25" s="692"/>
      <c r="I25" s="692"/>
      <c r="J25" s="500"/>
      <c r="K25" s="692"/>
      <c r="L25" s="318"/>
      <c r="M25" s="304"/>
      <c r="Q25" s="334" t="str">
        <f t="shared" si="0"/>
        <v xml:space="preserve">For abandoned plant lines 12, 14, 15, and 16 will be from Attachment 5 - Abandoned Transmission Projects, Line 17 is the </v>
      </c>
      <c r="T25" s="690"/>
      <c r="U25" s="338"/>
      <c r="V25" s="689"/>
      <c r="W25" s="689"/>
      <c r="X25" s="689"/>
      <c r="AC25" s="334" t="str">
        <f t="shared" si="1"/>
        <v xml:space="preserve">For abandoned plant lines 12, 14, 15, and 16 will be from Attachment 5 - Abandoned Transmission Projects, Line 17 is the </v>
      </c>
      <c r="AF25" s="690"/>
      <c r="AG25" s="338"/>
      <c r="AH25" s="689"/>
      <c r="AI25" s="689"/>
      <c r="AJ25" s="689"/>
      <c r="AL25" s="80"/>
      <c r="AM25" s="80"/>
      <c r="AN25" s="80"/>
      <c r="AO25" s="334" t="str">
        <f t="shared" si="2"/>
        <v xml:space="preserve">For abandoned plant lines 12, 14, 15, and 16 will be from Attachment 5 - Abandoned Transmission Projects, Line 17 is the </v>
      </c>
      <c r="AP25" s="648"/>
      <c r="AQ25" s="648"/>
      <c r="AR25" s="690"/>
      <c r="AS25" s="338"/>
      <c r="AT25" s="689"/>
      <c r="AU25" s="689"/>
      <c r="AV25" s="689"/>
      <c r="AW25" s="648"/>
      <c r="AX25" s="80"/>
      <c r="AY25" s="80"/>
      <c r="AZ25" s="80"/>
      <c r="BA25" s="334" t="str">
        <f t="shared" si="3"/>
        <v xml:space="preserve">For abandoned plant lines 12, 14, 15, and 16 will be from Attachment 5 - Abandoned Transmission Projects, Line 17 is the </v>
      </c>
      <c r="BB25" s="648"/>
      <c r="BC25" s="648"/>
      <c r="BD25" s="690"/>
      <c r="BE25" s="338"/>
      <c r="BF25" s="689"/>
      <c r="BG25" s="689"/>
      <c r="BH25" s="689"/>
      <c r="BI25" s="648"/>
      <c r="BJ25" s="80"/>
      <c r="BK25" s="80"/>
      <c r="BL25" s="80"/>
      <c r="BM25" s="334" t="str">
        <f t="shared" si="4"/>
        <v xml:space="preserve">For abandoned plant lines 12, 14, 15, and 16 will be from Attachment 5 - Abandoned Transmission Projects, Line 17 is the </v>
      </c>
      <c r="BN25" s="648"/>
      <c r="BO25" s="648"/>
      <c r="BP25" s="648"/>
      <c r="BQ25" s="648"/>
      <c r="BR25" s="648"/>
      <c r="BS25" s="691"/>
      <c r="BT25" s="338"/>
      <c r="BU25" s="689"/>
      <c r="BV25" s="689"/>
      <c r="BW25" s="689"/>
      <c r="BX25" s="689"/>
      <c r="BY25" s="334" t="s">
        <v>886</v>
      </c>
      <c r="BZ25" s="648"/>
      <c r="CA25" s="648"/>
      <c r="CB25" s="690"/>
      <c r="CC25" s="338"/>
      <c r="CD25" s="689"/>
      <c r="CE25" s="334"/>
      <c r="CF25" s="648"/>
      <c r="CG25" s="648"/>
      <c r="CH25" s="647"/>
      <c r="CI25" s="926"/>
      <c r="CJ25" s="80"/>
      <c r="CK25" s="334" t="s">
        <v>886</v>
      </c>
      <c r="CL25" s="648"/>
      <c r="CM25" s="648"/>
      <c r="CN25" s="690"/>
      <c r="CO25" s="338"/>
      <c r="CP25" s="689"/>
      <c r="CQ25" s="689"/>
      <c r="CR25" s="689"/>
      <c r="CS25" s="689"/>
      <c r="CT25" s="689"/>
      <c r="CU25" s="689"/>
      <c r="CV25" s="689"/>
      <c r="CW25" s="334" t="s">
        <v>886</v>
      </c>
      <c r="CX25" s="648"/>
      <c r="CY25" s="648"/>
      <c r="CZ25" s="648"/>
      <c r="DA25" s="648"/>
      <c r="DB25" s="648"/>
      <c r="DI25" s="334" t="s">
        <v>886</v>
      </c>
      <c r="DJ25" s="648"/>
      <c r="DK25" s="648"/>
      <c r="DL25" s="648"/>
      <c r="DM25" s="648"/>
      <c r="DN25" s="648"/>
      <c r="DO25" s="648"/>
      <c r="DU25" s="334" t="s">
        <v>886</v>
      </c>
      <c r="DV25" s="648"/>
      <c r="DW25" s="648"/>
      <c r="DX25" s="648"/>
      <c r="DY25" s="648"/>
      <c r="DZ25" s="648"/>
      <c r="EA25" s="648"/>
      <c r="EB25" s="648"/>
      <c r="EC25" s="648"/>
      <c r="ED25" s="648"/>
      <c r="EE25" s="648"/>
      <c r="EF25" s="648"/>
      <c r="EG25" s="334" t="s">
        <v>886</v>
      </c>
      <c r="EH25" s="648"/>
      <c r="EI25" s="648"/>
      <c r="EJ25" s="648"/>
      <c r="EK25" s="648"/>
      <c r="EL25" s="648"/>
      <c r="EM25" s="648"/>
      <c r="EN25" s="648"/>
      <c r="EO25" s="648"/>
      <c r="EP25" s="648"/>
      <c r="ES25" s="334" t="s">
        <v>886</v>
      </c>
      <c r="ET25" s="648"/>
      <c r="EU25" s="648"/>
      <c r="EV25" s="648"/>
      <c r="EW25" s="648"/>
      <c r="EX25" s="648"/>
      <c r="EY25" s="648"/>
      <c r="FC25" s="648"/>
      <c r="FD25" s="648"/>
      <c r="FE25" s="334" t="s">
        <v>886</v>
      </c>
      <c r="FF25" s="648"/>
      <c r="FG25" s="648"/>
      <c r="FH25" s="648"/>
      <c r="FI25" s="648"/>
      <c r="FJ25" s="648"/>
      <c r="FN25" s="689"/>
      <c r="FO25" s="689"/>
      <c r="FP25" s="648"/>
      <c r="FQ25" s="334" t="s">
        <v>886</v>
      </c>
      <c r="FR25" s="648"/>
      <c r="FS25" s="648"/>
      <c r="FT25" s="690"/>
      <c r="FU25" s="338"/>
      <c r="FV25" s="689"/>
      <c r="FW25" s="318"/>
      <c r="FZ25" s="334"/>
      <c r="GA25" s="689"/>
      <c r="GB25" s="648"/>
      <c r="GC25" s="334" t="s">
        <v>886</v>
      </c>
      <c r="GD25" s="648"/>
      <c r="GE25" s="648"/>
      <c r="GF25" s="690"/>
      <c r="GG25" s="338"/>
      <c r="GH25" s="689"/>
      <c r="GI25" s="689"/>
      <c r="GM25" s="689"/>
      <c r="GN25" s="648"/>
      <c r="GO25" s="334" t="s">
        <v>886</v>
      </c>
      <c r="GP25" s="648"/>
      <c r="GQ25" s="648"/>
      <c r="GR25" s="690"/>
      <c r="GS25" s="338"/>
      <c r="GT25" s="689"/>
      <c r="GU25" s="689"/>
      <c r="GY25" s="689"/>
      <c r="GZ25" s="648"/>
      <c r="HA25" s="334" t="s">
        <v>886</v>
      </c>
      <c r="HB25" s="648"/>
      <c r="HC25" s="648"/>
      <c r="HD25" s="690"/>
      <c r="HE25" s="338"/>
      <c r="HF25" s="689"/>
      <c r="HG25" s="689"/>
      <c r="HK25" s="689"/>
      <c r="HL25" s="648"/>
      <c r="HM25" s="334" t="s">
        <v>886</v>
      </c>
      <c r="HN25" s="648"/>
      <c r="HO25" s="648"/>
      <c r="HP25" s="690"/>
      <c r="HQ25" s="338"/>
      <c r="HR25" s="689"/>
      <c r="HS25" s="334"/>
      <c r="HW25" s="689"/>
      <c r="HX25" s="648"/>
      <c r="HY25" s="334" t="s">
        <v>886</v>
      </c>
      <c r="HZ25" s="648"/>
      <c r="IA25" s="648"/>
      <c r="IB25" s="690"/>
      <c r="IC25" s="338"/>
      <c r="ID25" s="689"/>
      <c r="IH25" s="689"/>
      <c r="II25" s="689"/>
      <c r="IJ25" s="648"/>
      <c r="IK25" s="334" t="s">
        <v>886</v>
      </c>
      <c r="IL25" s="648"/>
      <c r="IM25" s="648"/>
      <c r="IN25" s="690"/>
      <c r="IO25" s="338"/>
      <c r="IP25" s="689"/>
      <c r="IQ25" s="984"/>
      <c r="IR25" s="984"/>
      <c r="IS25" s="984"/>
      <c r="IT25" s="689"/>
      <c r="IU25" s="689"/>
      <c r="IV25" s="648"/>
    </row>
    <row r="26" spans="1:265" s="645" customFormat="1" ht="25.5" customHeight="1">
      <c r="A26" s="492"/>
      <c r="B26" s="362"/>
      <c r="D26" s="336"/>
      <c r="E26" s="688" t="s">
        <v>723</v>
      </c>
      <c r="F26" s="337"/>
      <c r="G26" s="337"/>
      <c r="H26" s="337"/>
      <c r="I26" s="337"/>
      <c r="J26" s="337"/>
      <c r="K26" s="337"/>
      <c r="Q26" s="334" t="str">
        <f t="shared" si="0"/>
        <v>13 month average balance from Attach  6a, and Line 19 will be number of months to be amortized in year plus one.</v>
      </c>
      <c r="T26" s="336"/>
      <c r="U26" s="337"/>
      <c r="V26" s="337"/>
      <c r="W26" s="337"/>
      <c r="X26" s="337"/>
      <c r="AC26" s="334" t="str">
        <f t="shared" si="1"/>
        <v>13 month average balance from Attach  6a, and Line 19 will be number of months to be amortized in year plus one.</v>
      </c>
      <c r="AF26" s="336"/>
      <c r="AG26" s="337"/>
      <c r="AH26" s="337"/>
      <c r="AI26" s="337"/>
      <c r="AJ26" s="337"/>
      <c r="AL26" s="619"/>
      <c r="AM26" s="619"/>
      <c r="AN26" s="619"/>
      <c r="AO26" s="334" t="str">
        <f t="shared" si="2"/>
        <v>13 month average balance from Attach  6a, and Line 19 will be number of months to be amortized in year plus one.</v>
      </c>
      <c r="AR26" s="336"/>
      <c r="AS26" s="337"/>
      <c r="AT26" s="337"/>
      <c r="AU26" s="337"/>
      <c r="AV26" s="337"/>
      <c r="AX26" s="619"/>
      <c r="AY26" s="619"/>
      <c r="AZ26" s="619"/>
      <c r="BA26" s="334" t="str">
        <f t="shared" si="3"/>
        <v>13 month average balance from Attach  6a, and Line 19 will be number of months to be amortized in year plus one.</v>
      </c>
      <c r="BD26" s="336"/>
      <c r="BE26" s="337"/>
      <c r="BF26" s="337"/>
      <c r="BG26" s="337"/>
      <c r="BH26" s="337"/>
      <c r="BJ26" s="619"/>
      <c r="BK26" s="619"/>
      <c r="BL26" s="619"/>
      <c r="BM26" s="334" t="str">
        <f t="shared" si="4"/>
        <v>13 month average balance from Attach  6a, and Line 19 will be number of months to be amortized in year plus one.</v>
      </c>
      <c r="BS26" s="336"/>
      <c r="BT26" s="337"/>
      <c r="BU26" s="337"/>
      <c r="BV26" s="337"/>
      <c r="BW26" s="337"/>
      <c r="BX26" s="337"/>
      <c r="BY26" s="334" t="s">
        <v>723</v>
      </c>
      <c r="CB26" s="336"/>
      <c r="CC26" s="337"/>
      <c r="CD26" s="337"/>
      <c r="CE26" s="334"/>
      <c r="CI26" s="926"/>
      <c r="CJ26" s="619"/>
      <c r="CK26" s="334" t="s">
        <v>723</v>
      </c>
      <c r="CN26" s="336"/>
      <c r="CO26" s="337"/>
      <c r="CP26" s="337"/>
      <c r="CQ26" s="337"/>
      <c r="CR26" s="337"/>
      <c r="CS26" s="337"/>
      <c r="CT26" s="337"/>
      <c r="CU26" s="337"/>
      <c r="CV26" s="337"/>
      <c r="CW26" s="334" t="s">
        <v>723</v>
      </c>
      <c r="DI26" s="334" t="s">
        <v>723</v>
      </c>
      <c r="DU26" s="334" t="s">
        <v>723</v>
      </c>
      <c r="DV26" s="1056"/>
      <c r="DW26" s="1056"/>
      <c r="DX26" s="1056"/>
      <c r="DY26" s="1056"/>
      <c r="DZ26" s="1056"/>
      <c r="EG26" s="334" t="s">
        <v>723</v>
      </c>
      <c r="EH26" s="1056"/>
      <c r="EI26" s="1056"/>
      <c r="EJ26" s="1056"/>
      <c r="EK26" s="1056"/>
      <c r="EL26" s="1056"/>
      <c r="ES26" s="334" t="s">
        <v>723</v>
      </c>
      <c r="FE26" s="334" t="s">
        <v>723</v>
      </c>
      <c r="FN26" s="337"/>
      <c r="FO26" s="337"/>
      <c r="FQ26" s="334" t="s">
        <v>723</v>
      </c>
      <c r="FT26" s="336"/>
      <c r="FU26" s="337"/>
      <c r="FV26" s="337"/>
      <c r="FZ26" s="334"/>
      <c r="GA26" s="337"/>
      <c r="GC26" s="334" t="s">
        <v>723</v>
      </c>
      <c r="GF26" s="336"/>
      <c r="GG26" s="337"/>
      <c r="GH26" s="337"/>
      <c r="GI26" s="337"/>
      <c r="GM26" s="337"/>
      <c r="GO26" s="334" t="s">
        <v>723</v>
      </c>
      <c r="GR26" s="336"/>
      <c r="GS26" s="337"/>
      <c r="GT26" s="337"/>
      <c r="GU26" s="337"/>
      <c r="GY26" s="337"/>
      <c r="HA26" s="334" t="s">
        <v>723</v>
      </c>
      <c r="HD26" s="336"/>
      <c r="HE26" s="337"/>
      <c r="HF26" s="337"/>
      <c r="HG26" s="337"/>
      <c r="HK26" s="337"/>
      <c r="HM26" s="334" t="s">
        <v>723</v>
      </c>
      <c r="HP26" s="336"/>
      <c r="HQ26" s="337"/>
      <c r="HR26" s="337"/>
      <c r="HS26" s="334"/>
      <c r="HW26" s="337"/>
      <c r="HY26" s="334" t="s">
        <v>723</v>
      </c>
      <c r="IB26" s="336"/>
      <c r="IC26" s="337"/>
      <c r="ID26" s="337"/>
      <c r="IH26" s="337"/>
      <c r="II26" s="337"/>
      <c r="IK26" s="334" t="s">
        <v>723</v>
      </c>
      <c r="IL26" s="1056"/>
      <c r="IM26" s="1056"/>
      <c r="IN26" s="336"/>
      <c r="IO26" s="337"/>
      <c r="IP26" s="337"/>
      <c r="IQ26" s="1056"/>
      <c r="IR26" s="1056"/>
      <c r="IS26" s="1056"/>
      <c r="IT26" s="337"/>
      <c r="IU26" s="337"/>
      <c r="IV26" s="1056"/>
    </row>
    <row r="27" spans="1:265" s="706" customFormat="1" ht="25.5" customHeight="1" thickBot="1">
      <c r="A27" s="328"/>
      <c r="B27" s="631"/>
      <c r="C27" s="629"/>
      <c r="D27" s="629"/>
      <c r="E27" s="700"/>
      <c r="F27" s="701"/>
      <c r="G27" s="701"/>
      <c r="H27" s="702"/>
      <c r="I27" s="702"/>
      <c r="J27" s="702"/>
      <c r="K27" s="702"/>
      <c r="L27" s="702"/>
      <c r="M27" s="702"/>
      <c r="N27" s="703"/>
      <c r="O27" s="704"/>
      <c r="P27" s="704"/>
      <c r="Q27" s="704"/>
      <c r="R27" s="705"/>
      <c r="S27" s="705"/>
      <c r="T27" s="705"/>
      <c r="U27" s="705"/>
      <c r="V27" s="705"/>
      <c r="W27" s="705"/>
      <c r="X27" s="705"/>
      <c r="Y27" s="705"/>
      <c r="Z27" s="705"/>
      <c r="AA27" s="705"/>
      <c r="AB27" s="705"/>
      <c r="AC27" s="704"/>
      <c r="AD27" s="705"/>
      <c r="AE27" s="705"/>
      <c r="AF27" s="705"/>
      <c r="AG27" s="705"/>
      <c r="AH27" s="705"/>
      <c r="AI27" s="705"/>
      <c r="AJ27" s="705"/>
      <c r="AK27" s="705"/>
      <c r="AL27" s="705"/>
      <c r="AM27" s="705"/>
      <c r="AN27" s="705"/>
      <c r="AO27" s="704"/>
      <c r="AP27" s="705"/>
      <c r="AQ27" s="705"/>
      <c r="AR27" s="705"/>
      <c r="AS27" s="705"/>
      <c r="AT27" s="705"/>
      <c r="AU27" s="705"/>
      <c r="AV27" s="705"/>
      <c r="AW27" s="705"/>
      <c r="AX27" s="705"/>
      <c r="AY27" s="705"/>
      <c r="AZ27" s="705"/>
      <c r="BA27" s="704"/>
      <c r="BB27" s="705"/>
      <c r="BC27" s="705"/>
      <c r="BD27" s="705"/>
      <c r="BE27" s="705"/>
      <c r="BF27" s="705"/>
      <c r="BG27" s="705"/>
      <c r="BH27" s="705"/>
      <c r="BI27" s="705"/>
      <c r="BJ27" s="705"/>
      <c r="BK27" s="705"/>
      <c r="BL27" s="705"/>
      <c r="BM27" s="704"/>
      <c r="BN27" s="705"/>
      <c r="BO27" s="705"/>
      <c r="BP27" s="705"/>
      <c r="BQ27" s="705"/>
      <c r="BR27" s="705"/>
      <c r="BS27" s="705"/>
      <c r="BT27" s="705"/>
      <c r="BU27" s="705"/>
      <c r="BV27" s="705"/>
      <c r="BW27" s="705"/>
      <c r="BX27" s="705"/>
      <c r="BY27" s="705"/>
      <c r="BZ27" s="705"/>
      <c r="CA27" s="705"/>
      <c r="CB27" s="705"/>
      <c r="CC27" s="705"/>
      <c r="CD27" s="705"/>
      <c r="CG27" s="925"/>
      <c r="CI27" s="927"/>
      <c r="CJ27" s="705"/>
      <c r="CK27" s="704"/>
      <c r="CL27" s="705"/>
      <c r="CM27" s="705"/>
      <c r="CN27" s="705"/>
      <c r="CO27" s="705"/>
      <c r="CP27" s="705"/>
      <c r="CQ27" s="705"/>
      <c r="CR27" s="705"/>
      <c r="CS27" s="705"/>
      <c r="CT27" s="705"/>
      <c r="CU27" s="705"/>
      <c r="CV27" s="705"/>
      <c r="CW27" s="705"/>
      <c r="CX27" s="705"/>
      <c r="CY27" s="705"/>
      <c r="CZ27" s="704"/>
      <c r="DA27" s="705"/>
      <c r="DB27" s="705"/>
      <c r="DC27" s="705"/>
      <c r="DD27" s="705"/>
      <c r="DE27" s="705"/>
      <c r="DF27" s="705"/>
      <c r="DG27" s="705"/>
      <c r="DH27" s="705"/>
      <c r="DI27" s="705"/>
      <c r="DJ27" s="705"/>
      <c r="DK27" s="705"/>
      <c r="DL27" s="705"/>
      <c r="DM27" s="705"/>
      <c r="DN27" s="705"/>
      <c r="DO27" s="704"/>
      <c r="DP27" s="705"/>
      <c r="DQ27" s="705"/>
      <c r="DR27" s="705"/>
      <c r="DS27" s="705"/>
      <c r="DT27" s="705"/>
      <c r="DU27" s="705"/>
      <c r="DV27" s="705"/>
      <c r="DW27" s="705"/>
      <c r="DX27" s="705"/>
      <c r="DY27" s="705"/>
      <c r="DZ27" s="705"/>
      <c r="EA27" s="705"/>
      <c r="EB27" s="705"/>
      <c r="EC27" s="705"/>
      <c r="ED27" s="705"/>
      <c r="EE27" s="705"/>
      <c r="EF27" s="705"/>
      <c r="EG27" s="705"/>
      <c r="EH27" s="705"/>
      <c r="EI27" s="705"/>
      <c r="EJ27" s="705"/>
      <c r="EK27" s="705"/>
      <c r="EL27" s="705"/>
      <c r="EM27" s="705"/>
      <c r="EN27" s="705"/>
      <c r="EO27" s="705"/>
      <c r="EP27" s="705"/>
      <c r="EQ27" s="705"/>
      <c r="ER27" s="705"/>
      <c r="ES27" s="705"/>
      <c r="ET27" s="705"/>
      <c r="EU27" s="705"/>
      <c r="EV27" s="705"/>
      <c r="EW27" s="705"/>
      <c r="EX27" s="705"/>
      <c r="EY27" s="705"/>
      <c r="EZ27" s="705"/>
      <c r="FA27" s="705"/>
      <c r="FB27" s="705"/>
      <c r="FC27" s="705"/>
      <c r="FD27" s="705"/>
      <c r="FE27" s="705"/>
      <c r="FF27" s="705"/>
      <c r="FG27" s="705"/>
      <c r="FH27" s="705"/>
      <c r="FI27" s="705"/>
      <c r="FJ27" s="705"/>
      <c r="FK27" s="704"/>
      <c r="FL27" s="705"/>
      <c r="FM27" s="705"/>
      <c r="FN27" s="705"/>
      <c r="FO27" s="705"/>
      <c r="FP27" s="705"/>
      <c r="FQ27" s="704"/>
      <c r="FR27" s="705"/>
      <c r="FS27" s="705"/>
      <c r="FT27" s="705"/>
      <c r="FU27" s="705"/>
      <c r="FV27" s="705"/>
      <c r="FW27" s="704"/>
      <c r="FX27" s="705"/>
      <c r="FY27" s="705"/>
      <c r="FZ27" s="705"/>
      <c r="GA27" s="705"/>
      <c r="GB27" s="705"/>
      <c r="GC27" s="704"/>
      <c r="GD27" s="705"/>
      <c r="GE27" s="705"/>
      <c r="GF27" s="705"/>
      <c r="GG27" s="705"/>
      <c r="GH27" s="705"/>
      <c r="GI27" s="704"/>
      <c r="GJ27" s="705"/>
      <c r="GK27" s="705"/>
      <c r="GL27" s="705"/>
      <c r="GM27" s="705"/>
      <c r="GN27" s="705"/>
      <c r="GO27" s="704"/>
      <c r="GP27" s="705"/>
      <c r="GQ27" s="705"/>
      <c r="GR27" s="705"/>
      <c r="GS27" s="705"/>
      <c r="GT27" s="705"/>
      <c r="GU27" s="704"/>
      <c r="GV27" s="705"/>
      <c r="GW27" s="705"/>
      <c r="GX27" s="705"/>
      <c r="GY27" s="705"/>
      <c r="GZ27" s="705"/>
      <c r="HA27" s="704"/>
      <c r="HB27" s="705"/>
      <c r="HC27" s="705"/>
      <c r="HD27" s="705"/>
      <c r="HE27" s="705"/>
      <c r="HF27" s="705"/>
      <c r="HG27" s="704"/>
      <c r="HH27" s="705"/>
      <c r="HI27" s="705"/>
      <c r="HJ27" s="705"/>
      <c r="HK27" s="705"/>
      <c r="HL27" s="705"/>
      <c r="HM27" s="704"/>
      <c r="HN27" s="705"/>
      <c r="HO27" s="705"/>
      <c r="HP27" s="705"/>
      <c r="HQ27" s="705"/>
      <c r="HR27" s="705"/>
      <c r="HS27" s="704"/>
      <c r="HT27" s="705"/>
      <c r="HU27" s="705"/>
      <c r="HV27" s="705"/>
      <c r="HW27" s="705"/>
      <c r="HX27" s="705"/>
      <c r="HY27" s="704"/>
      <c r="HZ27" s="705"/>
      <c r="IA27" s="705"/>
      <c r="IB27" s="705"/>
      <c r="IC27" s="705"/>
      <c r="ID27" s="705"/>
      <c r="IE27" s="704"/>
      <c r="IF27" s="705"/>
      <c r="IG27" s="705"/>
      <c r="IH27" s="705"/>
      <c r="II27" s="705"/>
      <c r="IJ27" s="705"/>
    </row>
    <row r="28" spans="1:265" ht="93.75" customHeight="1" thickBot="1">
      <c r="A28" s="354">
        <v>10</v>
      </c>
      <c r="B28" s="687"/>
      <c r="C28" s="686" t="s">
        <v>480</v>
      </c>
      <c r="D28" s="685"/>
      <c r="E28" s="1468" t="s">
        <v>382</v>
      </c>
      <c r="F28" s="1469"/>
      <c r="G28" s="1470"/>
      <c r="H28" s="1468" t="s">
        <v>434</v>
      </c>
      <c r="I28" s="1469"/>
      <c r="J28" s="1470"/>
      <c r="K28" s="1468" t="s">
        <v>383</v>
      </c>
      <c r="L28" s="1469"/>
      <c r="M28" s="1470"/>
      <c r="N28" s="1468" t="s">
        <v>384</v>
      </c>
      <c r="O28" s="1469"/>
      <c r="P28" s="1470"/>
      <c r="Q28" s="1468" t="s">
        <v>385</v>
      </c>
      <c r="R28" s="1469"/>
      <c r="S28" s="1470"/>
      <c r="T28" s="1471" t="s">
        <v>245</v>
      </c>
      <c r="U28" s="1472"/>
      <c r="V28" s="1473"/>
      <c r="W28" s="1471" t="s">
        <v>900</v>
      </c>
      <c r="X28" s="1472"/>
      <c r="Y28" s="1473"/>
      <c r="Z28" s="1471" t="s">
        <v>167</v>
      </c>
      <c r="AA28" s="1472"/>
      <c r="AB28" s="1473"/>
      <c r="AC28" s="1471" t="s">
        <v>898</v>
      </c>
      <c r="AD28" s="1472"/>
      <c r="AE28" s="1473"/>
      <c r="AF28" s="1459" t="s">
        <v>899</v>
      </c>
      <c r="AG28" s="1460"/>
      <c r="AH28" s="1461"/>
      <c r="AI28" s="1459" t="s">
        <v>66</v>
      </c>
      <c r="AJ28" s="1460"/>
      <c r="AK28" s="1461"/>
      <c r="AL28" s="1459" t="s">
        <v>354</v>
      </c>
      <c r="AM28" s="1460"/>
      <c r="AN28" s="1461"/>
      <c r="AO28" s="1459" t="s">
        <v>828</v>
      </c>
      <c r="AP28" s="1460"/>
      <c r="AQ28" s="1461"/>
      <c r="AR28" s="1474" t="s">
        <v>369</v>
      </c>
      <c r="AS28" s="1475"/>
      <c r="AT28" s="1476"/>
      <c r="AU28" s="1459" t="s">
        <v>610</v>
      </c>
      <c r="AV28" s="1460"/>
      <c r="AW28" s="1461"/>
      <c r="AX28" s="1459" t="s">
        <v>335</v>
      </c>
      <c r="AY28" s="1460"/>
      <c r="AZ28" s="1461"/>
      <c r="BA28" s="1459" t="s">
        <v>336</v>
      </c>
      <c r="BB28" s="1460"/>
      <c r="BC28" s="1461"/>
      <c r="BD28" s="1459" t="s">
        <v>769</v>
      </c>
      <c r="BE28" s="1460"/>
      <c r="BF28" s="1461"/>
      <c r="BG28" s="1477" t="s">
        <v>608</v>
      </c>
      <c r="BH28" s="1478"/>
      <c r="BI28" s="1479"/>
      <c r="BJ28" s="1480" t="s">
        <v>731</v>
      </c>
      <c r="BK28" s="1481"/>
      <c r="BL28" s="1482"/>
      <c r="BM28" s="1454" t="s">
        <v>885</v>
      </c>
      <c r="BN28" s="1455"/>
      <c r="BO28" s="1456"/>
      <c r="BP28" s="1454" t="s">
        <v>768</v>
      </c>
      <c r="BQ28" s="1455"/>
      <c r="BR28" s="1456"/>
      <c r="BS28" s="1454" t="s">
        <v>827</v>
      </c>
      <c r="BT28" s="1455"/>
      <c r="BU28" s="1456"/>
      <c r="BV28" s="1459" t="s">
        <v>745</v>
      </c>
      <c r="BW28" s="1460"/>
      <c r="BX28" s="1461"/>
      <c r="BY28" s="1459" t="s">
        <v>611</v>
      </c>
      <c r="BZ28" s="1460"/>
      <c r="CA28" s="1461"/>
      <c r="CB28" s="1454" t="s">
        <v>746</v>
      </c>
      <c r="CC28" s="1455"/>
      <c r="CD28" s="1456"/>
      <c r="CE28" s="1454" t="s">
        <v>609</v>
      </c>
      <c r="CF28" s="1455"/>
      <c r="CG28" s="1456"/>
      <c r="CH28" s="1454" t="s">
        <v>748</v>
      </c>
      <c r="CI28" s="1455"/>
      <c r="CJ28" s="1456"/>
      <c r="CK28" s="1454" t="s">
        <v>727</v>
      </c>
      <c r="CL28" s="1455"/>
      <c r="CM28" s="1456"/>
      <c r="CN28" s="1454" t="s">
        <v>733</v>
      </c>
      <c r="CO28" s="1455"/>
      <c r="CP28" s="1456"/>
      <c r="CQ28" s="1454" t="s">
        <v>854</v>
      </c>
      <c r="CR28" s="1455"/>
      <c r="CS28" s="1456"/>
      <c r="CT28" s="1454" t="s">
        <v>841</v>
      </c>
      <c r="CU28" s="1457"/>
      <c r="CV28" s="1458"/>
      <c r="CW28" s="1454" t="s">
        <v>977</v>
      </c>
      <c r="CX28" s="1457"/>
      <c r="CY28" s="1458"/>
      <c r="CZ28" s="1454" t="s">
        <v>953</v>
      </c>
      <c r="DA28" s="1455"/>
      <c r="DB28" s="1456"/>
      <c r="DC28" s="1454" t="s">
        <v>932</v>
      </c>
      <c r="DD28" s="1457"/>
      <c r="DE28" s="1458"/>
      <c r="DF28" s="1454" t="s">
        <v>926</v>
      </c>
      <c r="DG28" s="1457"/>
      <c r="DH28" s="1458"/>
      <c r="DI28" s="1454" t="s">
        <v>855</v>
      </c>
      <c r="DJ28" s="1457"/>
      <c r="DK28" s="1458"/>
      <c r="DL28" s="1454" t="s">
        <v>856</v>
      </c>
      <c r="DM28" s="1457"/>
      <c r="DN28" s="1458"/>
      <c r="DO28" s="1454" t="s">
        <v>860</v>
      </c>
      <c r="DP28" s="1457"/>
      <c r="DQ28" s="1458"/>
      <c r="DR28" s="1454" t="s">
        <v>927</v>
      </c>
      <c r="DS28" s="1457"/>
      <c r="DT28" s="1458"/>
      <c r="DU28" s="1454" t="s">
        <v>928</v>
      </c>
      <c r="DV28" s="1457"/>
      <c r="DW28" s="1458"/>
      <c r="DX28" s="1454" t="s">
        <v>978</v>
      </c>
      <c r="DY28" s="1455"/>
      <c r="DZ28" s="1456"/>
      <c r="EA28" s="1464" t="s">
        <v>770</v>
      </c>
      <c r="EB28" s="1465"/>
      <c r="EC28" s="1466"/>
      <c r="ED28" s="1464" t="s">
        <v>857</v>
      </c>
      <c r="EE28" s="1465"/>
      <c r="EF28" s="1466"/>
      <c r="EG28" s="1454" t="s">
        <v>979</v>
      </c>
      <c r="EH28" s="1455"/>
      <c r="EI28" s="1456"/>
      <c r="EJ28" s="1454" t="s">
        <v>929</v>
      </c>
      <c r="EK28" s="1457"/>
      <c r="EL28" s="1458"/>
      <c r="EM28" s="1454" t="s">
        <v>930</v>
      </c>
      <c r="EN28" s="1457"/>
      <c r="EO28" s="1458"/>
      <c r="EP28" s="1464" t="s">
        <v>862</v>
      </c>
      <c r="EQ28" s="1465"/>
      <c r="ER28" s="1466"/>
      <c r="ES28" s="1454" t="s">
        <v>883</v>
      </c>
      <c r="ET28" s="1457"/>
      <c r="EU28" s="1458"/>
      <c r="EV28" s="1454" t="s">
        <v>887</v>
      </c>
      <c r="EW28" s="1457"/>
      <c r="EX28" s="1458"/>
      <c r="EY28" s="1459" t="s">
        <v>843</v>
      </c>
      <c r="EZ28" s="1460"/>
      <c r="FA28" s="1461"/>
      <c r="FB28" s="1454" t="s">
        <v>882</v>
      </c>
      <c r="FC28" s="1462"/>
      <c r="FD28" s="1463"/>
      <c r="FE28" s="1454" t="s">
        <v>863</v>
      </c>
      <c r="FF28" s="1462"/>
      <c r="FG28" s="1463"/>
      <c r="FH28" s="1459" t="s">
        <v>902</v>
      </c>
      <c r="FI28" s="1460"/>
      <c r="FJ28" s="1461"/>
      <c r="FK28" s="1459" t="s">
        <v>903</v>
      </c>
      <c r="FL28" s="1460"/>
      <c r="FM28" s="1461"/>
      <c r="FN28" s="1459" t="s">
        <v>904</v>
      </c>
      <c r="FO28" s="1460"/>
      <c r="FP28" s="1461"/>
      <c r="FQ28" s="1459" t="s">
        <v>905</v>
      </c>
      <c r="FR28" s="1460"/>
      <c r="FS28" s="1461"/>
      <c r="FT28" s="1459" t="s">
        <v>906</v>
      </c>
      <c r="FU28" s="1460"/>
      <c r="FV28" s="1461"/>
      <c r="FW28" s="1459" t="s">
        <v>907</v>
      </c>
      <c r="FX28" s="1460"/>
      <c r="FY28" s="1461"/>
      <c r="FZ28" s="1459" t="s">
        <v>908</v>
      </c>
      <c r="GA28" s="1460"/>
      <c r="GB28" s="1461"/>
      <c r="GC28" s="1471" t="s">
        <v>717</v>
      </c>
      <c r="GD28" s="1472"/>
      <c r="GE28" s="1473"/>
      <c r="GF28" s="1471" t="s">
        <v>725</v>
      </c>
      <c r="GG28" s="1472"/>
      <c r="GH28" s="1473"/>
      <c r="GI28" s="1471" t="s">
        <v>909</v>
      </c>
      <c r="GJ28" s="1472"/>
      <c r="GK28" s="1473"/>
      <c r="GL28" s="1471" t="s">
        <v>910</v>
      </c>
      <c r="GM28" s="1472"/>
      <c r="GN28" s="1473"/>
      <c r="GO28" s="1471" t="s">
        <v>911</v>
      </c>
      <c r="GP28" s="1472"/>
      <c r="GQ28" s="1473"/>
      <c r="GR28" s="1471" t="s">
        <v>912</v>
      </c>
      <c r="GS28" s="1472"/>
      <c r="GT28" s="1473"/>
      <c r="GU28" s="1471" t="s">
        <v>913</v>
      </c>
      <c r="GV28" s="1472"/>
      <c r="GW28" s="1473"/>
      <c r="GX28" s="1471" t="s">
        <v>914</v>
      </c>
      <c r="GY28" s="1472"/>
      <c r="GZ28" s="1473"/>
      <c r="HA28" s="1471" t="s">
        <v>915</v>
      </c>
      <c r="HB28" s="1472"/>
      <c r="HC28" s="1473"/>
      <c r="HD28" s="1471" t="s">
        <v>916</v>
      </c>
      <c r="HE28" s="1472"/>
      <c r="HF28" s="1473"/>
      <c r="HG28" s="1471" t="s">
        <v>767</v>
      </c>
      <c r="HH28" s="1472"/>
      <c r="HI28" s="1473"/>
      <c r="HJ28" s="1471" t="s">
        <v>766</v>
      </c>
      <c r="HK28" s="1472"/>
      <c r="HL28" s="1473"/>
      <c r="HM28" s="1471" t="s">
        <v>765</v>
      </c>
      <c r="HN28" s="1472"/>
      <c r="HO28" s="1473"/>
      <c r="HP28" s="1471" t="s">
        <v>764</v>
      </c>
      <c r="HQ28" s="1472"/>
      <c r="HR28" s="1473"/>
      <c r="HS28" s="1471" t="s">
        <v>763</v>
      </c>
      <c r="HT28" s="1472"/>
      <c r="HU28" s="1473"/>
      <c r="HV28" s="1471" t="s">
        <v>1149</v>
      </c>
      <c r="HW28" s="1472"/>
      <c r="HX28" s="1473"/>
      <c r="HY28" s="1471" t="s">
        <v>762</v>
      </c>
      <c r="HZ28" s="1472"/>
      <c r="IA28" s="1473"/>
      <c r="IB28" s="1471" t="s">
        <v>761</v>
      </c>
      <c r="IC28" s="1472"/>
      <c r="ID28" s="1473"/>
      <c r="IE28" s="1471" t="s">
        <v>760</v>
      </c>
      <c r="IF28" s="1472"/>
      <c r="IG28" s="1473"/>
      <c r="IH28" s="1471" t="s">
        <v>759</v>
      </c>
      <c r="II28" s="1472"/>
      <c r="IJ28" s="1473"/>
      <c r="IK28" s="1471" t="s">
        <v>758</v>
      </c>
      <c r="IL28" s="1472"/>
      <c r="IM28" s="1473"/>
      <c r="IN28" s="1471" t="s">
        <v>757</v>
      </c>
      <c r="IO28" s="1472"/>
      <c r="IP28" s="1473"/>
      <c r="IQ28" s="720"/>
      <c r="IR28" s="684"/>
      <c r="IS28" s="683"/>
      <c r="IT28" s="647"/>
      <c r="IU28" s="318"/>
      <c r="IV28" s="318"/>
      <c r="IW28" s="318"/>
      <c r="IX28" s="318"/>
      <c r="IY28" s="318"/>
      <c r="IZ28" s="318"/>
      <c r="JA28" s="318"/>
      <c r="JB28" s="318"/>
      <c r="JC28" s="318"/>
      <c r="JD28" s="318"/>
      <c r="JE28" s="318"/>
    </row>
    <row r="29" spans="1:265" ht="54.75" customHeight="1">
      <c r="A29" s="360">
        <f t="shared" ref="A29:A35" si="5">+A28+1</f>
        <v>11</v>
      </c>
      <c r="B29" s="679" t="s">
        <v>667</v>
      </c>
      <c r="C29" s="680" t="s">
        <v>618</v>
      </c>
      <c r="D29" s="675" t="s">
        <v>103</v>
      </c>
      <c r="E29" s="754" t="s">
        <v>407</v>
      </c>
      <c r="F29" s="755"/>
      <c r="G29" s="756"/>
      <c r="H29" s="754" t="s">
        <v>407</v>
      </c>
      <c r="I29" s="755"/>
      <c r="J29" s="756"/>
      <c r="K29" s="754" t="s">
        <v>407</v>
      </c>
      <c r="L29" s="755"/>
      <c r="M29" s="756"/>
      <c r="N29" s="757" t="s">
        <v>407</v>
      </c>
      <c r="O29" s="758"/>
      <c r="P29" s="759"/>
      <c r="Q29" s="757" t="s">
        <v>407</v>
      </c>
      <c r="R29" s="758"/>
      <c r="S29" s="759"/>
      <c r="T29" s="757" t="s">
        <v>407</v>
      </c>
      <c r="U29" s="758"/>
      <c r="V29" s="759"/>
      <c r="W29" s="757" t="s">
        <v>407</v>
      </c>
      <c r="X29" s="758"/>
      <c r="Y29" s="759"/>
      <c r="Z29" s="327" t="s">
        <v>407</v>
      </c>
      <c r="AA29" s="758"/>
      <c r="AB29" s="759"/>
      <c r="AC29" s="757" t="s">
        <v>407</v>
      </c>
      <c r="AD29" s="758"/>
      <c r="AE29" s="759"/>
      <c r="AF29" s="757" t="s">
        <v>407</v>
      </c>
      <c r="AG29" s="758"/>
      <c r="AH29" s="758"/>
      <c r="AI29" s="373" t="s">
        <v>407</v>
      </c>
      <c r="AJ29" s="760"/>
      <c r="AK29" s="761"/>
      <c r="AL29" s="373" t="s">
        <v>407</v>
      </c>
      <c r="AM29" s="760"/>
      <c r="AN29" s="761"/>
      <c r="AO29" s="373" t="s">
        <v>407</v>
      </c>
      <c r="AP29" s="760"/>
      <c r="AQ29" s="761"/>
      <c r="AR29" s="667" t="s">
        <v>407</v>
      </c>
      <c r="AS29" s="762"/>
      <c r="AT29" s="763"/>
      <c r="AU29" s="373" t="s">
        <v>407</v>
      </c>
      <c r="AV29" s="760"/>
      <c r="AW29" s="761"/>
      <c r="AX29" s="667" t="s">
        <v>407</v>
      </c>
      <c r="AY29" s="762"/>
      <c r="AZ29" s="763"/>
      <c r="BA29" s="373" t="s">
        <v>407</v>
      </c>
      <c r="BB29" s="760"/>
      <c r="BC29" s="760"/>
      <c r="BD29" s="667" t="s">
        <v>407</v>
      </c>
      <c r="BE29" s="762"/>
      <c r="BF29" s="763"/>
      <c r="BG29" s="764" t="s">
        <v>407</v>
      </c>
      <c r="BH29" s="765"/>
      <c r="BI29" s="766"/>
      <c r="BJ29" s="767" t="s">
        <v>407</v>
      </c>
      <c r="BK29" s="768"/>
      <c r="BL29" s="769"/>
      <c r="BM29" s="770" t="s">
        <v>407</v>
      </c>
      <c r="BN29" s="771"/>
      <c r="BO29" s="772"/>
      <c r="BP29" s="773" t="s">
        <v>407</v>
      </c>
      <c r="BQ29" s="774"/>
      <c r="BR29" s="775"/>
      <c r="BS29" s="773" t="s">
        <v>407</v>
      </c>
      <c r="BT29" s="768"/>
      <c r="BU29" s="769"/>
      <c r="BV29" s="776" t="s">
        <v>407</v>
      </c>
      <c r="BW29" s="760"/>
      <c r="BX29" s="761"/>
      <c r="BY29" s="776" t="s">
        <v>407</v>
      </c>
      <c r="BZ29" s="629"/>
      <c r="CA29" s="777"/>
      <c r="CB29" s="778" t="s">
        <v>407</v>
      </c>
      <c r="CC29" s="779"/>
      <c r="CD29" s="779"/>
      <c r="CE29" s="373" t="s">
        <v>407</v>
      </c>
      <c r="CF29" s="383"/>
      <c r="CG29" s="780"/>
      <c r="CH29" s="373" t="s">
        <v>407</v>
      </c>
      <c r="CI29" s="383"/>
      <c r="CJ29" s="780"/>
      <c r="CK29" s="667" t="s">
        <v>407</v>
      </c>
      <c r="CL29" s="467"/>
      <c r="CM29" s="781"/>
      <c r="CN29" s="667" t="s">
        <v>407</v>
      </c>
      <c r="CO29" s="467"/>
      <c r="CP29" s="781"/>
      <c r="CQ29" s="667" t="s">
        <v>407</v>
      </c>
      <c r="CR29" s="467"/>
      <c r="CS29" s="781"/>
      <c r="CT29" s="667" t="s">
        <v>407</v>
      </c>
      <c r="CU29" s="467"/>
      <c r="CV29" s="781"/>
      <c r="CW29" s="667" t="s">
        <v>407</v>
      </c>
      <c r="CX29" s="467"/>
      <c r="CY29" s="781"/>
      <c r="CZ29" s="667" t="s">
        <v>407</v>
      </c>
      <c r="DA29" s="467"/>
      <c r="DB29" s="467"/>
      <c r="DC29" s="667" t="s">
        <v>407</v>
      </c>
      <c r="DD29" s="467"/>
      <c r="DE29" s="781"/>
      <c r="DF29" s="667" t="s">
        <v>407</v>
      </c>
      <c r="DG29" s="467"/>
      <c r="DH29" s="781"/>
      <c r="DI29" s="667" t="s">
        <v>407</v>
      </c>
      <c r="DJ29" s="467"/>
      <c r="DK29" s="781"/>
      <c r="DL29" s="667" t="s">
        <v>407</v>
      </c>
      <c r="DM29" s="467"/>
      <c r="DN29" s="781"/>
      <c r="DO29" s="667" t="s">
        <v>407</v>
      </c>
      <c r="DP29" s="467"/>
      <c r="DQ29" s="781"/>
      <c r="DR29" s="667" t="s">
        <v>407</v>
      </c>
      <c r="DS29" s="467"/>
      <c r="DT29" s="781"/>
      <c r="DU29" s="667" t="s">
        <v>407</v>
      </c>
      <c r="DV29" s="467"/>
      <c r="DW29" s="781"/>
      <c r="DX29" s="667" t="s">
        <v>407</v>
      </c>
      <c r="DY29" s="467"/>
      <c r="DZ29" s="781"/>
      <c r="EA29" s="667" t="s">
        <v>407</v>
      </c>
      <c r="EB29" s="467"/>
      <c r="EC29" s="781"/>
      <c r="ED29" s="667" t="s">
        <v>407</v>
      </c>
      <c r="EE29" s="467"/>
      <c r="EF29" s="781"/>
      <c r="EG29" s="667" t="s">
        <v>407</v>
      </c>
      <c r="EH29" s="467"/>
      <c r="EI29" s="467"/>
      <c r="EJ29" s="667" t="s">
        <v>407</v>
      </c>
      <c r="EK29" s="467"/>
      <c r="EL29" s="781"/>
      <c r="EM29" s="667" t="s">
        <v>407</v>
      </c>
      <c r="EN29" s="467"/>
      <c r="EO29" s="781"/>
      <c r="EP29" s="667" t="s">
        <v>407</v>
      </c>
      <c r="EQ29" s="467"/>
      <c r="ER29" s="781"/>
      <c r="ES29" s="773" t="s">
        <v>407</v>
      </c>
      <c r="ET29" s="771"/>
      <c r="EU29" s="771"/>
      <c r="EV29" s="773" t="s">
        <v>407</v>
      </c>
      <c r="EW29" s="892"/>
      <c r="EX29" s="775"/>
      <c r="EY29" s="773" t="s">
        <v>407</v>
      </c>
      <c r="EZ29" s="892"/>
      <c r="FA29" s="775"/>
      <c r="FB29" s="773" t="s">
        <v>407</v>
      </c>
      <c r="FC29" s="892"/>
      <c r="FD29" s="775"/>
      <c r="FE29" s="773" t="s">
        <v>407</v>
      </c>
      <c r="FF29" s="892"/>
      <c r="FG29" s="775"/>
      <c r="FH29" s="754" t="s">
        <v>407</v>
      </c>
      <c r="FI29" s="893"/>
      <c r="FJ29" s="894"/>
      <c r="FK29" s="327" t="s">
        <v>407</v>
      </c>
      <c r="FL29" s="895"/>
      <c r="FM29" s="896"/>
      <c r="FN29" s="757" t="s">
        <v>407</v>
      </c>
      <c r="FO29" s="895"/>
      <c r="FP29" s="896"/>
      <c r="FQ29" s="754" t="s">
        <v>407</v>
      </c>
      <c r="FR29" s="893"/>
      <c r="FS29" s="894"/>
      <c r="FT29" s="754" t="str">
        <f>+FQ29</f>
        <v>Yes</v>
      </c>
      <c r="FU29" s="893"/>
      <c r="FV29" s="894"/>
      <c r="FW29" s="757" t="s">
        <v>407</v>
      </c>
      <c r="FX29" s="895"/>
      <c r="FY29" s="896"/>
      <c r="FZ29" s="757" t="s">
        <v>407</v>
      </c>
      <c r="GA29" s="895"/>
      <c r="GB29" s="896"/>
      <c r="GC29" s="754" t="s">
        <v>407</v>
      </c>
      <c r="GD29" s="893"/>
      <c r="GE29" s="894"/>
      <c r="GF29" s="754" t="s">
        <v>407</v>
      </c>
      <c r="GG29" s="893"/>
      <c r="GH29" s="894"/>
      <c r="GI29" s="754" t="s">
        <v>407</v>
      </c>
      <c r="GJ29" s="893"/>
      <c r="GK29" s="894"/>
      <c r="GL29" s="754" t="s">
        <v>407</v>
      </c>
      <c r="GM29" s="893"/>
      <c r="GN29" s="894"/>
      <c r="GO29" s="754" t="s">
        <v>407</v>
      </c>
      <c r="GP29" s="893"/>
      <c r="GQ29" s="894"/>
      <c r="GR29" s="754" t="s">
        <v>407</v>
      </c>
      <c r="GS29" s="893"/>
      <c r="GT29" s="894"/>
      <c r="GU29" s="754" t="s">
        <v>407</v>
      </c>
      <c r="GV29" s="893"/>
      <c r="GW29" s="894"/>
      <c r="GX29" s="754" t="s">
        <v>407</v>
      </c>
      <c r="GY29" s="893"/>
      <c r="GZ29" s="894"/>
      <c r="HA29" s="754" t="s">
        <v>407</v>
      </c>
      <c r="HB29" s="893"/>
      <c r="HC29" s="894"/>
      <c r="HD29" s="754" t="s">
        <v>407</v>
      </c>
      <c r="HE29" s="893"/>
      <c r="HF29" s="894"/>
      <c r="HG29" s="754" t="s">
        <v>407</v>
      </c>
      <c r="HH29" s="893"/>
      <c r="HI29" s="894"/>
      <c r="HJ29" s="754" t="s">
        <v>407</v>
      </c>
      <c r="HK29" s="893"/>
      <c r="HL29" s="894"/>
      <c r="HM29" s="754" t="s">
        <v>407</v>
      </c>
      <c r="HN29" s="893"/>
      <c r="HO29" s="894"/>
      <c r="HP29" s="754" t="s">
        <v>407</v>
      </c>
      <c r="HQ29" s="893"/>
      <c r="HR29" s="894"/>
      <c r="HS29" s="754" t="s">
        <v>407</v>
      </c>
      <c r="HT29" s="893"/>
      <c r="HU29" s="894"/>
      <c r="HV29" s="754" t="s">
        <v>407</v>
      </c>
      <c r="HW29" s="893"/>
      <c r="HX29" s="894"/>
      <c r="HY29" s="754" t="s">
        <v>407</v>
      </c>
      <c r="HZ29" s="893"/>
      <c r="IA29" s="894"/>
      <c r="IB29" s="754" t="s">
        <v>407</v>
      </c>
      <c r="IC29" s="893"/>
      <c r="ID29" s="894"/>
      <c r="IE29" s="754" t="s">
        <v>407</v>
      </c>
      <c r="IF29" s="893"/>
      <c r="IG29" s="894"/>
      <c r="IH29" s="906" t="s">
        <v>407</v>
      </c>
      <c r="II29" s="893"/>
      <c r="IJ29" s="894"/>
      <c r="IK29" s="754" t="s">
        <v>407</v>
      </c>
      <c r="IL29" s="893"/>
      <c r="IM29" s="894"/>
      <c r="IN29" s="754" t="s">
        <v>407</v>
      </c>
      <c r="IO29" s="893"/>
      <c r="IP29" s="894"/>
      <c r="IQ29" s="674"/>
      <c r="IR29" s="681"/>
      <c r="IS29" s="673"/>
      <c r="IT29" s="647"/>
      <c r="IU29" s="318"/>
      <c r="IV29" s="318"/>
      <c r="IW29" s="318"/>
      <c r="IX29" s="318"/>
      <c r="IY29" s="318"/>
      <c r="IZ29" s="318"/>
      <c r="JA29" s="318"/>
      <c r="JB29" s="318"/>
      <c r="JC29" s="318"/>
      <c r="JD29" s="318"/>
      <c r="JE29" s="318"/>
    </row>
    <row r="30" spans="1:265" ht="21.9" customHeight="1">
      <c r="A30" s="360">
        <f t="shared" si="5"/>
        <v>12</v>
      </c>
      <c r="B30" s="672" t="s">
        <v>668</v>
      </c>
      <c r="C30" s="680" t="s">
        <v>478</v>
      </c>
      <c r="D30" s="675"/>
      <c r="E30" s="782">
        <v>42</v>
      </c>
      <c r="F30" s="783"/>
      <c r="G30" s="784"/>
      <c r="H30" s="782">
        <v>42</v>
      </c>
      <c r="I30" s="783"/>
      <c r="J30" s="785"/>
      <c r="K30" s="782">
        <v>42</v>
      </c>
      <c r="L30" s="783"/>
      <c r="M30" s="785"/>
      <c r="N30" s="782">
        <v>42</v>
      </c>
      <c r="O30" s="783"/>
      <c r="P30" s="785"/>
      <c r="Q30" s="782">
        <v>42</v>
      </c>
      <c r="R30" s="787"/>
      <c r="S30" s="784"/>
      <c r="T30" s="782">
        <v>42</v>
      </c>
      <c r="U30" s="787"/>
      <c r="V30" s="784"/>
      <c r="W30" s="782">
        <v>42</v>
      </c>
      <c r="X30" s="788"/>
      <c r="Y30" s="784"/>
      <c r="Z30" s="786">
        <v>42</v>
      </c>
      <c r="AA30" s="787"/>
      <c r="AB30" s="784"/>
      <c r="AC30" s="782">
        <v>42</v>
      </c>
      <c r="AD30" s="787"/>
      <c r="AE30" s="784"/>
      <c r="AF30" s="782">
        <v>42</v>
      </c>
      <c r="AG30" s="788"/>
      <c r="AH30" s="788"/>
      <c r="AI30" s="789">
        <v>42</v>
      </c>
      <c r="AJ30" s="765"/>
      <c r="AK30" s="790"/>
      <c r="AL30" s="789">
        <v>42</v>
      </c>
      <c r="AM30" s="765"/>
      <c r="AN30" s="790"/>
      <c r="AO30" s="789">
        <v>42</v>
      </c>
      <c r="AP30" s="765"/>
      <c r="AQ30" s="790"/>
      <c r="AR30" s="789">
        <v>42</v>
      </c>
      <c r="AS30" s="765"/>
      <c r="AT30" s="790"/>
      <c r="AU30" s="789">
        <v>42</v>
      </c>
      <c r="AV30" s="765"/>
      <c r="AW30" s="790"/>
      <c r="AX30" s="789">
        <v>42</v>
      </c>
      <c r="AY30" s="765"/>
      <c r="AZ30" s="790"/>
      <c r="BA30" s="789">
        <v>42</v>
      </c>
      <c r="BB30" s="765"/>
      <c r="BC30" s="791"/>
      <c r="BD30" s="789">
        <v>42</v>
      </c>
      <c r="BE30" s="765"/>
      <c r="BF30" s="790"/>
      <c r="BG30" s="764">
        <v>42</v>
      </c>
      <c r="BH30" s="765"/>
      <c r="BI30" s="766"/>
      <c r="BJ30" s="764">
        <v>42</v>
      </c>
      <c r="BK30" s="792"/>
      <c r="BL30" s="793"/>
      <c r="BM30" s="794">
        <v>42</v>
      </c>
      <c r="BN30" s="795"/>
      <c r="BO30" s="796"/>
      <c r="BP30" s="764">
        <v>42</v>
      </c>
      <c r="BQ30" s="797"/>
      <c r="BR30" s="793"/>
      <c r="BS30" s="764">
        <v>42</v>
      </c>
      <c r="BT30" s="792"/>
      <c r="BU30" s="793"/>
      <c r="BV30" s="798">
        <v>42</v>
      </c>
      <c r="BW30" s="765"/>
      <c r="BX30" s="790"/>
      <c r="BY30" s="798">
        <v>42</v>
      </c>
      <c r="BZ30" s="629"/>
      <c r="CA30" s="777"/>
      <c r="CB30" s="778">
        <v>42</v>
      </c>
      <c r="CC30" s="779"/>
      <c r="CD30" s="779"/>
      <c r="CE30" s="789">
        <v>42</v>
      </c>
      <c r="CF30" s="799"/>
      <c r="CG30" s="800"/>
      <c r="CH30" s="789">
        <v>42</v>
      </c>
      <c r="CI30" s="801"/>
      <c r="CJ30" s="800"/>
      <c r="CK30" s="789">
        <v>42</v>
      </c>
      <c r="CL30" s="801"/>
      <c r="CM30" s="800"/>
      <c r="CN30" s="789">
        <v>42</v>
      </c>
      <c r="CO30" s="801"/>
      <c r="CP30" s="800"/>
      <c r="CQ30" s="789">
        <v>42</v>
      </c>
      <c r="CR30" s="801"/>
      <c r="CS30" s="800"/>
      <c r="CT30" s="789">
        <v>42</v>
      </c>
      <c r="CU30" s="801"/>
      <c r="CV30" s="800"/>
      <c r="CW30" s="789">
        <v>42</v>
      </c>
      <c r="CX30" s="801"/>
      <c r="CY30" s="800"/>
      <c r="CZ30" s="789">
        <v>42</v>
      </c>
      <c r="DA30" s="801"/>
      <c r="DB30" s="801"/>
      <c r="DC30" s="789">
        <v>42</v>
      </c>
      <c r="DD30" s="801"/>
      <c r="DE30" s="800"/>
      <c r="DF30" s="789">
        <v>42</v>
      </c>
      <c r="DG30" s="801"/>
      <c r="DH30" s="800"/>
      <c r="DI30" s="789">
        <v>42</v>
      </c>
      <c r="DJ30" s="801"/>
      <c r="DK30" s="800"/>
      <c r="DL30" s="789">
        <v>42</v>
      </c>
      <c r="DM30" s="801"/>
      <c r="DN30" s="800"/>
      <c r="DO30" s="789">
        <v>42</v>
      </c>
      <c r="DP30" s="801"/>
      <c r="DQ30" s="800"/>
      <c r="DR30" s="789">
        <v>42</v>
      </c>
      <c r="DS30" s="801"/>
      <c r="DT30" s="800"/>
      <c r="DU30" s="789">
        <v>42</v>
      </c>
      <c r="DV30" s="801"/>
      <c r="DW30" s="800"/>
      <c r="DX30" s="789">
        <v>42</v>
      </c>
      <c r="DY30" s="801"/>
      <c r="DZ30" s="800"/>
      <c r="EA30" s="789">
        <v>42</v>
      </c>
      <c r="EB30" s="801"/>
      <c r="EC30" s="800"/>
      <c r="ED30" s="789">
        <v>42</v>
      </c>
      <c r="EE30" s="801"/>
      <c r="EF30" s="800"/>
      <c r="EG30" s="789">
        <v>42</v>
      </c>
      <c r="EH30" s="801"/>
      <c r="EI30" s="801"/>
      <c r="EJ30" s="789">
        <v>42</v>
      </c>
      <c r="EK30" s="801"/>
      <c r="EL30" s="800"/>
      <c r="EM30" s="789">
        <v>42</v>
      </c>
      <c r="EN30" s="801"/>
      <c r="EO30" s="800"/>
      <c r="EP30" s="789">
        <v>42</v>
      </c>
      <c r="EQ30" s="801"/>
      <c r="ER30" s="800"/>
      <c r="ES30" s="764">
        <v>42</v>
      </c>
      <c r="ET30" s="795"/>
      <c r="EU30" s="795"/>
      <c r="EV30" s="764">
        <v>42</v>
      </c>
      <c r="EW30" s="792"/>
      <c r="EX30" s="793"/>
      <c r="EY30" s="764">
        <v>42</v>
      </c>
      <c r="EZ30" s="792"/>
      <c r="FA30" s="793"/>
      <c r="FB30" s="764">
        <v>42</v>
      </c>
      <c r="FC30" s="792"/>
      <c r="FD30" s="793"/>
      <c r="FE30" s="764">
        <v>42</v>
      </c>
      <c r="FF30" s="792"/>
      <c r="FG30" s="793"/>
      <c r="FH30" s="782">
        <v>42</v>
      </c>
      <c r="FI30" s="897"/>
      <c r="FJ30" s="898"/>
      <c r="FK30" s="786">
        <v>42</v>
      </c>
      <c r="FL30" s="897"/>
      <c r="FM30" s="898"/>
      <c r="FN30" s="782">
        <v>42</v>
      </c>
      <c r="FO30" s="897"/>
      <c r="FP30" s="898"/>
      <c r="FQ30" s="782">
        <v>42</v>
      </c>
      <c r="FR30" s="897"/>
      <c r="FS30" s="898"/>
      <c r="FT30" s="782">
        <f>+FQ30</f>
        <v>42</v>
      </c>
      <c r="FU30" s="908"/>
      <c r="FV30" s="898"/>
      <c r="FW30" s="782">
        <v>42</v>
      </c>
      <c r="FX30" s="897"/>
      <c r="FY30" s="898"/>
      <c r="FZ30" s="782">
        <v>42</v>
      </c>
      <c r="GA30" s="897"/>
      <c r="GB30" s="898"/>
      <c r="GC30" s="782">
        <v>42</v>
      </c>
      <c r="GD30" s="907"/>
      <c r="GE30" s="898"/>
      <c r="GF30" s="782">
        <v>42</v>
      </c>
      <c r="GG30" s="907"/>
      <c r="GH30" s="898"/>
      <c r="GI30" s="782">
        <v>42</v>
      </c>
      <c r="GJ30" s="907"/>
      <c r="GK30" s="898"/>
      <c r="GL30" s="782">
        <v>42</v>
      </c>
      <c r="GM30" s="907"/>
      <c r="GN30" s="898"/>
      <c r="GO30" s="782">
        <v>42</v>
      </c>
      <c r="GP30" s="907"/>
      <c r="GQ30" s="898"/>
      <c r="GR30" s="782">
        <v>42</v>
      </c>
      <c r="GS30" s="907"/>
      <c r="GT30" s="898"/>
      <c r="GU30" s="782">
        <v>42</v>
      </c>
      <c r="GV30" s="907"/>
      <c r="GW30" s="898"/>
      <c r="GX30" s="782">
        <v>42</v>
      </c>
      <c r="GY30" s="907"/>
      <c r="GZ30" s="898"/>
      <c r="HA30" s="782">
        <v>42</v>
      </c>
      <c r="HB30" s="907"/>
      <c r="HC30" s="898"/>
      <c r="HD30" s="782">
        <v>42</v>
      </c>
      <c r="HE30" s="907"/>
      <c r="HF30" s="898"/>
      <c r="HG30" s="782">
        <v>42</v>
      </c>
      <c r="HH30" s="907"/>
      <c r="HI30" s="898"/>
      <c r="HJ30" s="782">
        <v>42</v>
      </c>
      <c r="HK30" s="907"/>
      <c r="HL30" s="898"/>
      <c r="HM30" s="782">
        <v>42</v>
      </c>
      <c r="HN30" s="907"/>
      <c r="HO30" s="898"/>
      <c r="HP30" s="782">
        <v>42</v>
      </c>
      <c r="HQ30" s="907"/>
      <c r="HR30" s="898"/>
      <c r="HS30" s="782">
        <v>42</v>
      </c>
      <c r="HT30" s="907"/>
      <c r="HU30" s="898"/>
      <c r="HV30" s="782">
        <v>42</v>
      </c>
      <c r="HW30" s="907"/>
      <c r="HX30" s="898"/>
      <c r="HY30" s="782">
        <v>42</v>
      </c>
      <c r="HZ30" s="907"/>
      <c r="IA30" s="898"/>
      <c r="IB30" s="782">
        <v>42</v>
      </c>
      <c r="IC30" s="907"/>
      <c r="ID30" s="898"/>
      <c r="IE30" s="782">
        <v>42</v>
      </c>
      <c r="IF30" s="907"/>
      <c r="IG30" s="898"/>
      <c r="IH30" s="786">
        <v>42</v>
      </c>
      <c r="II30" s="907"/>
      <c r="IJ30" s="898"/>
      <c r="IK30" s="782">
        <v>42</v>
      </c>
      <c r="IL30" s="907"/>
      <c r="IM30" s="898"/>
      <c r="IN30" s="782">
        <v>42</v>
      </c>
      <c r="IO30" s="907"/>
      <c r="IP30" s="898"/>
      <c r="IQ30" s="674"/>
      <c r="IR30" s="681"/>
      <c r="IS30" s="673"/>
      <c r="IT30" s="647"/>
      <c r="IU30" s="318"/>
      <c r="IV30" s="318"/>
      <c r="IW30" s="318"/>
      <c r="IX30" s="318"/>
      <c r="IY30" s="318"/>
      <c r="IZ30" s="318"/>
      <c r="JA30" s="318"/>
      <c r="JB30" s="318"/>
      <c r="JC30" s="318"/>
      <c r="JD30" s="318"/>
      <c r="JE30" s="318"/>
    </row>
    <row r="31" spans="1:265" ht="69.599999999999994">
      <c r="A31" s="360">
        <f t="shared" si="5"/>
        <v>13</v>
      </c>
      <c r="B31" s="679" t="s">
        <v>669</v>
      </c>
      <c r="C31" s="680" t="s">
        <v>479</v>
      </c>
      <c r="D31" s="675" t="s">
        <v>103</v>
      </c>
      <c r="E31" s="757" t="s">
        <v>408</v>
      </c>
      <c r="F31" s="758"/>
      <c r="G31" s="759"/>
      <c r="H31" s="757" t="s">
        <v>408</v>
      </c>
      <c r="I31" s="758"/>
      <c r="J31" s="802"/>
      <c r="K31" s="757" t="s">
        <v>408</v>
      </c>
      <c r="L31" s="758"/>
      <c r="M31" s="802"/>
      <c r="N31" s="757" t="s">
        <v>408</v>
      </c>
      <c r="O31" s="758"/>
      <c r="P31" s="802"/>
      <c r="Q31" s="757" t="s">
        <v>408</v>
      </c>
      <c r="R31" s="758"/>
      <c r="S31" s="759"/>
      <c r="T31" s="757" t="s">
        <v>408</v>
      </c>
      <c r="U31" s="758"/>
      <c r="V31" s="759"/>
      <c r="W31" s="757" t="s">
        <v>408</v>
      </c>
      <c r="X31" s="758"/>
      <c r="Y31" s="759"/>
      <c r="Z31" s="327" t="s">
        <v>408</v>
      </c>
      <c r="AA31" s="758"/>
      <c r="AB31" s="759"/>
      <c r="AC31" s="757" t="s">
        <v>408</v>
      </c>
      <c r="AD31" s="758"/>
      <c r="AE31" s="759"/>
      <c r="AF31" s="757" t="s">
        <v>408</v>
      </c>
      <c r="AG31" s="758"/>
      <c r="AH31" s="758"/>
      <c r="AI31" s="373" t="s">
        <v>408</v>
      </c>
      <c r="AJ31" s="760"/>
      <c r="AK31" s="761"/>
      <c r="AL31" s="373" t="s">
        <v>408</v>
      </c>
      <c r="AM31" s="760"/>
      <c r="AN31" s="761"/>
      <c r="AO31" s="373" t="s">
        <v>408</v>
      </c>
      <c r="AP31" s="760"/>
      <c r="AQ31" s="761"/>
      <c r="AR31" s="373" t="s">
        <v>408</v>
      </c>
      <c r="AS31" s="760"/>
      <c r="AT31" s="761"/>
      <c r="AU31" s="373" t="s">
        <v>408</v>
      </c>
      <c r="AV31" s="760"/>
      <c r="AW31" s="761"/>
      <c r="AX31" s="373" t="s">
        <v>408</v>
      </c>
      <c r="AY31" s="760"/>
      <c r="AZ31" s="761"/>
      <c r="BA31" s="373" t="s">
        <v>408</v>
      </c>
      <c r="BB31" s="760"/>
      <c r="BC31" s="760"/>
      <c r="BD31" s="373" t="s">
        <v>408</v>
      </c>
      <c r="BE31" s="760"/>
      <c r="BF31" s="761"/>
      <c r="BG31" s="764" t="s">
        <v>408</v>
      </c>
      <c r="BH31" s="765"/>
      <c r="BI31" s="766"/>
      <c r="BJ31" s="767" t="s">
        <v>408</v>
      </c>
      <c r="BK31" s="768"/>
      <c r="BL31" s="769"/>
      <c r="BM31" s="794" t="s">
        <v>408</v>
      </c>
      <c r="BN31" s="795"/>
      <c r="BO31" s="796"/>
      <c r="BP31" s="767" t="s">
        <v>408</v>
      </c>
      <c r="BQ31" s="803"/>
      <c r="BR31" s="769"/>
      <c r="BS31" s="767" t="s">
        <v>408</v>
      </c>
      <c r="BT31" s="768"/>
      <c r="BU31" s="769"/>
      <c r="BV31" s="776" t="s">
        <v>408</v>
      </c>
      <c r="BW31" s="760"/>
      <c r="BX31" s="761"/>
      <c r="BY31" s="776" t="s">
        <v>408</v>
      </c>
      <c r="BZ31" s="629"/>
      <c r="CA31" s="777"/>
      <c r="CB31" s="778" t="s">
        <v>408</v>
      </c>
      <c r="CC31" s="779"/>
      <c r="CD31" s="779"/>
      <c r="CE31" s="373" t="s">
        <v>408</v>
      </c>
      <c r="CF31" s="383"/>
      <c r="CG31" s="780"/>
      <c r="CH31" s="373" t="s">
        <v>408</v>
      </c>
      <c r="CI31" s="383"/>
      <c r="CJ31" s="780"/>
      <c r="CK31" s="373" t="s">
        <v>408</v>
      </c>
      <c r="CL31" s="383"/>
      <c r="CM31" s="780"/>
      <c r="CN31" s="373" t="s">
        <v>408</v>
      </c>
      <c r="CO31" s="383"/>
      <c r="CP31" s="780"/>
      <c r="CQ31" s="373" t="s">
        <v>408</v>
      </c>
      <c r="CR31" s="383"/>
      <c r="CS31" s="780"/>
      <c r="CT31" s="373" t="s">
        <v>408</v>
      </c>
      <c r="CU31" s="383"/>
      <c r="CV31" s="780"/>
      <c r="CW31" s="373" t="s">
        <v>408</v>
      </c>
      <c r="CX31" s="383"/>
      <c r="CY31" s="780"/>
      <c r="CZ31" s="373" t="s">
        <v>408</v>
      </c>
      <c r="DA31" s="383"/>
      <c r="DB31" s="383"/>
      <c r="DC31" s="373" t="s">
        <v>408</v>
      </c>
      <c r="DD31" s="383"/>
      <c r="DE31" s="780"/>
      <c r="DF31" s="373" t="s">
        <v>408</v>
      </c>
      <c r="DG31" s="383"/>
      <c r="DH31" s="780"/>
      <c r="DI31" s="373" t="s">
        <v>408</v>
      </c>
      <c r="DJ31" s="383"/>
      <c r="DK31" s="780"/>
      <c r="DL31" s="373" t="s">
        <v>408</v>
      </c>
      <c r="DM31" s="383"/>
      <c r="DN31" s="780"/>
      <c r="DO31" s="373" t="s">
        <v>408</v>
      </c>
      <c r="DP31" s="383"/>
      <c r="DQ31" s="780"/>
      <c r="DR31" s="373" t="s">
        <v>408</v>
      </c>
      <c r="DS31" s="383"/>
      <c r="DT31" s="780"/>
      <c r="DU31" s="373" t="s">
        <v>408</v>
      </c>
      <c r="DV31" s="383"/>
      <c r="DW31" s="780"/>
      <c r="DX31" s="373" t="s">
        <v>408</v>
      </c>
      <c r="DY31" s="383"/>
      <c r="DZ31" s="780"/>
      <c r="EA31" s="373" t="s">
        <v>408</v>
      </c>
      <c r="EB31" s="383"/>
      <c r="EC31" s="780"/>
      <c r="ED31" s="373" t="s">
        <v>408</v>
      </c>
      <c r="EE31" s="383"/>
      <c r="EF31" s="780"/>
      <c r="EG31" s="373" t="s">
        <v>408</v>
      </c>
      <c r="EH31" s="383"/>
      <c r="EI31" s="383"/>
      <c r="EJ31" s="373" t="s">
        <v>408</v>
      </c>
      <c r="EK31" s="383"/>
      <c r="EL31" s="780"/>
      <c r="EM31" s="373" t="s">
        <v>408</v>
      </c>
      <c r="EN31" s="383"/>
      <c r="EO31" s="780"/>
      <c r="EP31" s="373" t="s">
        <v>408</v>
      </c>
      <c r="EQ31" s="383"/>
      <c r="ER31" s="780"/>
      <c r="ES31" s="767" t="s">
        <v>408</v>
      </c>
      <c r="ET31" s="795"/>
      <c r="EU31" s="795"/>
      <c r="EV31" s="767" t="s">
        <v>408</v>
      </c>
      <c r="EW31" s="768"/>
      <c r="EX31" s="769"/>
      <c r="EY31" s="767" t="s">
        <v>408</v>
      </c>
      <c r="EZ31" s="768"/>
      <c r="FA31" s="769"/>
      <c r="FB31" s="767" t="s">
        <v>408</v>
      </c>
      <c r="FC31" s="768"/>
      <c r="FD31" s="769"/>
      <c r="FE31" s="767" t="s">
        <v>408</v>
      </c>
      <c r="FF31" s="768"/>
      <c r="FG31" s="769"/>
      <c r="FH31" s="757" t="s">
        <v>408</v>
      </c>
      <c r="FI31" s="895"/>
      <c r="FJ31" s="896"/>
      <c r="FK31" s="327" t="s">
        <v>408</v>
      </c>
      <c r="FL31" s="895"/>
      <c r="FM31" s="896"/>
      <c r="FN31" s="757" t="s">
        <v>408</v>
      </c>
      <c r="FO31" s="895"/>
      <c r="FP31" s="896"/>
      <c r="FQ31" s="757" t="s">
        <v>408</v>
      </c>
      <c r="FR31" s="895"/>
      <c r="FS31" s="896"/>
      <c r="FT31" s="757" t="str">
        <f>+FQ31</f>
        <v>No</v>
      </c>
      <c r="FU31" s="895"/>
      <c r="FV31" s="896"/>
      <c r="FW31" s="757" t="s">
        <v>408</v>
      </c>
      <c r="FX31" s="895"/>
      <c r="FY31" s="896"/>
      <c r="FZ31" s="757" t="s">
        <v>408</v>
      </c>
      <c r="GA31" s="895"/>
      <c r="GB31" s="896"/>
      <c r="GC31" s="757" t="s">
        <v>408</v>
      </c>
      <c r="GD31" s="895"/>
      <c r="GE31" s="896"/>
      <c r="GF31" s="327" t="s">
        <v>408</v>
      </c>
      <c r="GG31" s="895"/>
      <c r="GH31" s="896"/>
      <c r="GI31" s="327" t="s">
        <v>408</v>
      </c>
      <c r="GJ31" s="895"/>
      <c r="GK31" s="896"/>
      <c r="GL31" s="327" t="s">
        <v>408</v>
      </c>
      <c r="GM31" s="895"/>
      <c r="GN31" s="896"/>
      <c r="GO31" s="757" t="s">
        <v>408</v>
      </c>
      <c r="GP31" s="895"/>
      <c r="GQ31" s="896"/>
      <c r="GR31" s="327" t="s">
        <v>408</v>
      </c>
      <c r="GS31" s="895"/>
      <c r="GT31" s="896"/>
      <c r="GU31" s="327" t="s">
        <v>408</v>
      </c>
      <c r="GV31" s="895"/>
      <c r="GW31" s="896"/>
      <c r="GX31" s="327" t="s">
        <v>408</v>
      </c>
      <c r="GY31" s="895"/>
      <c r="GZ31" s="896"/>
      <c r="HA31" s="757" t="s">
        <v>408</v>
      </c>
      <c r="HB31" s="895"/>
      <c r="HC31" s="896"/>
      <c r="HD31" s="327" t="s">
        <v>408</v>
      </c>
      <c r="HE31" s="895"/>
      <c r="HF31" s="896"/>
      <c r="HG31" s="327" t="s">
        <v>408</v>
      </c>
      <c r="HH31" s="895"/>
      <c r="HI31" s="896"/>
      <c r="HJ31" s="327" t="s">
        <v>408</v>
      </c>
      <c r="HK31" s="895"/>
      <c r="HL31" s="896"/>
      <c r="HM31" s="757" t="s">
        <v>408</v>
      </c>
      <c r="HN31" s="895"/>
      <c r="HO31" s="896"/>
      <c r="HP31" s="757" t="s">
        <v>408</v>
      </c>
      <c r="HQ31" s="895"/>
      <c r="HR31" s="896"/>
      <c r="HS31" s="757" t="s">
        <v>408</v>
      </c>
      <c r="HT31" s="895"/>
      <c r="HU31" s="896"/>
      <c r="HV31" s="757" t="s">
        <v>408</v>
      </c>
      <c r="HW31" s="895"/>
      <c r="HX31" s="896"/>
      <c r="HY31" s="757" t="s">
        <v>408</v>
      </c>
      <c r="HZ31" s="895"/>
      <c r="IA31" s="896"/>
      <c r="IB31" s="757" t="s">
        <v>408</v>
      </c>
      <c r="IC31" s="895"/>
      <c r="ID31" s="896"/>
      <c r="IE31" s="757" t="s">
        <v>408</v>
      </c>
      <c r="IF31" s="895"/>
      <c r="IG31" s="896"/>
      <c r="IH31" s="327" t="s">
        <v>408</v>
      </c>
      <c r="II31" s="895"/>
      <c r="IJ31" s="896"/>
      <c r="IK31" s="757" t="s">
        <v>408</v>
      </c>
      <c r="IL31" s="895"/>
      <c r="IM31" s="896"/>
      <c r="IN31" s="757" t="s">
        <v>408</v>
      </c>
      <c r="IO31" s="895"/>
      <c r="IP31" s="896"/>
      <c r="IQ31" s="674"/>
      <c r="IR31" s="681"/>
      <c r="IS31" s="673"/>
      <c r="IT31" s="647"/>
      <c r="IU31" s="318"/>
      <c r="IV31" s="318"/>
      <c r="IW31" s="318"/>
      <c r="IX31" s="318"/>
      <c r="IY31" s="318"/>
      <c r="IZ31" s="318"/>
      <c r="JA31" s="318"/>
      <c r="JB31" s="318"/>
      <c r="JC31" s="318"/>
      <c r="JD31" s="318"/>
      <c r="JE31" s="318"/>
    </row>
    <row r="32" spans="1:265" ht="34.799999999999997">
      <c r="A32" s="360">
        <f t="shared" si="5"/>
        <v>14</v>
      </c>
      <c r="B32" s="679" t="s">
        <v>670</v>
      </c>
      <c r="C32" s="680" t="s">
        <v>628</v>
      </c>
      <c r="D32" s="675"/>
      <c r="E32" s="757">
        <v>0</v>
      </c>
      <c r="F32" s="804"/>
      <c r="G32" s="759"/>
      <c r="H32" s="757">
        <v>0</v>
      </c>
      <c r="I32" s="804"/>
      <c r="J32" s="802"/>
      <c r="K32" s="757">
        <v>0</v>
      </c>
      <c r="L32" s="804"/>
      <c r="M32" s="802"/>
      <c r="N32" s="757">
        <v>0</v>
      </c>
      <c r="O32" s="804"/>
      <c r="P32" s="802"/>
      <c r="Q32" s="757">
        <v>0</v>
      </c>
      <c r="R32" s="804"/>
      <c r="S32" s="805"/>
      <c r="T32" s="757">
        <v>0</v>
      </c>
      <c r="U32" s="804"/>
      <c r="V32" s="805"/>
      <c r="W32" s="757">
        <v>0</v>
      </c>
      <c r="X32" s="804"/>
      <c r="Y32" s="805"/>
      <c r="Z32" s="327">
        <v>0</v>
      </c>
      <c r="AA32" s="804"/>
      <c r="AB32" s="805"/>
      <c r="AC32" s="757">
        <v>0</v>
      </c>
      <c r="AD32" s="804"/>
      <c r="AE32" s="805"/>
      <c r="AF32" s="757">
        <v>0</v>
      </c>
      <c r="AG32" s="804"/>
      <c r="AH32" s="804"/>
      <c r="AI32" s="373">
        <v>0</v>
      </c>
      <c r="AJ32" s="806"/>
      <c r="AK32" s="807"/>
      <c r="AL32" s="373">
        <v>0</v>
      </c>
      <c r="AM32" s="806"/>
      <c r="AN32" s="807"/>
      <c r="AO32" s="373">
        <v>0</v>
      </c>
      <c r="AP32" s="806"/>
      <c r="AQ32" s="807"/>
      <c r="AR32" s="373">
        <v>0</v>
      </c>
      <c r="AS32" s="806"/>
      <c r="AT32" s="807"/>
      <c r="AU32" s="373">
        <v>0</v>
      </c>
      <c r="AV32" s="806"/>
      <c r="AW32" s="807"/>
      <c r="AX32" s="373">
        <v>0</v>
      </c>
      <c r="AY32" s="806"/>
      <c r="AZ32" s="807"/>
      <c r="BA32" s="373">
        <v>0</v>
      </c>
      <c r="BB32" s="806"/>
      <c r="BC32" s="806"/>
      <c r="BD32" s="373">
        <v>0</v>
      </c>
      <c r="BE32" s="806"/>
      <c r="BF32" s="807"/>
      <c r="BG32" s="764">
        <v>0</v>
      </c>
      <c r="BH32" s="765"/>
      <c r="BI32" s="766"/>
      <c r="BJ32" s="808">
        <v>0</v>
      </c>
      <c r="BK32" s="768"/>
      <c r="BL32" s="769"/>
      <c r="BM32" s="809">
        <v>0</v>
      </c>
      <c r="BN32" s="810"/>
      <c r="BO32" s="796"/>
      <c r="BP32" s="808">
        <v>0</v>
      </c>
      <c r="BQ32" s="803"/>
      <c r="BR32" s="769"/>
      <c r="BS32" s="808">
        <v>0</v>
      </c>
      <c r="BT32" s="768"/>
      <c r="BU32" s="777"/>
      <c r="BV32" s="778">
        <v>125</v>
      </c>
      <c r="BW32" s="806"/>
      <c r="BX32" s="807"/>
      <c r="BY32" s="798">
        <v>125</v>
      </c>
      <c r="BZ32" s="629"/>
      <c r="CA32" s="777"/>
      <c r="CB32" s="778">
        <v>125</v>
      </c>
      <c r="CC32" s="779"/>
      <c r="CD32" s="779"/>
      <c r="CE32" s="373">
        <v>0</v>
      </c>
      <c r="CF32" s="811"/>
      <c r="CG32" s="812"/>
      <c r="CH32" s="373">
        <v>0</v>
      </c>
      <c r="CI32" s="811"/>
      <c r="CJ32" s="812"/>
      <c r="CK32" s="373">
        <v>0</v>
      </c>
      <c r="CL32" s="811"/>
      <c r="CM32" s="812"/>
      <c r="CN32" s="373">
        <v>25</v>
      </c>
      <c r="CO32" s="811"/>
      <c r="CP32" s="812"/>
      <c r="CQ32" s="373">
        <v>25</v>
      </c>
      <c r="CR32" s="811"/>
      <c r="CS32" s="812"/>
      <c r="CT32" s="373">
        <v>0</v>
      </c>
      <c r="CU32" s="811"/>
      <c r="CV32" s="812"/>
      <c r="CW32" s="373">
        <v>0</v>
      </c>
      <c r="CX32" s="811"/>
      <c r="CY32" s="812"/>
      <c r="CZ32" s="373">
        <v>0</v>
      </c>
      <c r="DA32" s="811"/>
      <c r="DB32" s="811"/>
      <c r="DC32" s="373">
        <v>0</v>
      </c>
      <c r="DD32" s="811"/>
      <c r="DE32" s="812"/>
      <c r="DF32" s="373">
        <v>0</v>
      </c>
      <c r="DG32" s="811"/>
      <c r="DH32" s="812"/>
      <c r="DI32" s="373">
        <v>0</v>
      </c>
      <c r="DJ32" s="811"/>
      <c r="DK32" s="812"/>
      <c r="DL32" s="373">
        <v>0</v>
      </c>
      <c r="DM32" s="811"/>
      <c r="DN32" s="812"/>
      <c r="DO32" s="373">
        <v>0</v>
      </c>
      <c r="DP32" s="811"/>
      <c r="DQ32" s="812"/>
      <c r="DR32" s="373">
        <v>0</v>
      </c>
      <c r="DS32" s="811"/>
      <c r="DT32" s="812"/>
      <c r="DU32" s="373">
        <v>0</v>
      </c>
      <c r="DV32" s="811"/>
      <c r="DW32" s="812"/>
      <c r="DX32" s="373">
        <v>0</v>
      </c>
      <c r="DY32" s="811"/>
      <c r="DZ32" s="812"/>
      <c r="EA32" s="373">
        <v>0</v>
      </c>
      <c r="EB32" s="811"/>
      <c r="EC32" s="812"/>
      <c r="ED32" s="373">
        <v>0</v>
      </c>
      <c r="EE32" s="811"/>
      <c r="EF32" s="812"/>
      <c r="EG32" s="373">
        <v>0</v>
      </c>
      <c r="EH32" s="811"/>
      <c r="EI32" s="811"/>
      <c r="EJ32" s="373">
        <v>0</v>
      </c>
      <c r="EK32" s="811"/>
      <c r="EL32" s="812"/>
      <c r="EM32" s="373">
        <v>0</v>
      </c>
      <c r="EN32" s="811"/>
      <c r="EO32" s="812"/>
      <c r="EP32" s="373">
        <v>0</v>
      </c>
      <c r="EQ32" s="811"/>
      <c r="ER32" s="812"/>
      <c r="ES32" s="808">
        <v>0</v>
      </c>
      <c r="ET32" s="795"/>
      <c r="EU32" s="795"/>
      <c r="EV32" s="808">
        <v>0</v>
      </c>
      <c r="EW32" s="768"/>
      <c r="EX32" s="769"/>
      <c r="EY32" s="808">
        <v>0</v>
      </c>
      <c r="EZ32" s="768"/>
      <c r="FA32" s="769"/>
      <c r="FB32" s="808">
        <v>0</v>
      </c>
      <c r="FC32" s="768"/>
      <c r="FD32" s="769"/>
      <c r="FE32" s="808">
        <v>0</v>
      </c>
      <c r="FF32" s="768"/>
      <c r="FG32" s="769"/>
      <c r="FH32" s="757">
        <v>125</v>
      </c>
      <c r="FI32" s="899"/>
      <c r="FJ32" s="900"/>
      <c r="FK32" s="327">
        <v>125</v>
      </c>
      <c r="FL32" s="899"/>
      <c r="FM32" s="900"/>
      <c r="FN32" s="757">
        <v>0</v>
      </c>
      <c r="FO32" s="899"/>
      <c r="FP32" s="900"/>
      <c r="FQ32" s="757">
        <v>0</v>
      </c>
      <c r="FR32" s="899"/>
      <c r="FS32" s="900"/>
      <c r="FT32" s="757">
        <f>+FQ32</f>
        <v>0</v>
      </c>
      <c r="FU32" s="899"/>
      <c r="FV32" s="900"/>
      <c r="FW32" s="757">
        <v>0</v>
      </c>
      <c r="FX32" s="899"/>
      <c r="FY32" s="900"/>
      <c r="FZ32" s="757">
        <v>0</v>
      </c>
      <c r="GA32" s="899"/>
      <c r="GB32" s="900"/>
      <c r="GC32" s="757">
        <v>25</v>
      </c>
      <c r="GD32" s="899"/>
      <c r="GE32" s="896"/>
      <c r="GF32" s="327">
        <v>25</v>
      </c>
      <c r="GG32" s="899"/>
      <c r="GH32" s="896"/>
      <c r="GI32" s="327">
        <v>0</v>
      </c>
      <c r="GJ32" s="899"/>
      <c r="GK32" s="896"/>
      <c r="GL32" s="327">
        <v>0</v>
      </c>
      <c r="GM32" s="899"/>
      <c r="GN32" s="896"/>
      <c r="GO32" s="757">
        <v>0</v>
      </c>
      <c r="GP32" s="899"/>
      <c r="GQ32" s="896"/>
      <c r="GR32" s="327">
        <v>0</v>
      </c>
      <c r="GS32" s="899"/>
      <c r="GT32" s="896"/>
      <c r="GU32" s="327">
        <v>0</v>
      </c>
      <c r="GV32" s="899"/>
      <c r="GW32" s="896"/>
      <c r="GX32" s="327">
        <v>0</v>
      </c>
      <c r="GY32" s="899"/>
      <c r="GZ32" s="896"/>
      <c r="HA32" s="757">
        <v>0</v>
      </c>
      <c r="HB32" s="899"/>
      <c r="HC32" s="896"/>
      <c r="HD32" s="327">
        <v>0</v>
      </c>
      <c r="HE32" s="899"/>
      <c r="HF32" s="896"/>
      <c r="HG32" s="327">
        <v>0</v>
      </c>
      <c r="HH32" s="899"/>
      <c r="HI32" s="896"/>
      <c r="HJ32" s="327">
        <v>0</v>
      </c>
      <c r="HK32" s="899"/>
      <c r="HL32" s="896"/>
      <c r="HM32" s="757">
        <v>0</v>
      </c>
      <c r="HN32" s="899"/>
      <c r="HO32" s="896"/>
      <c r="HP32" s="757">
        <v>0</v>
      </c>
      <c r="HQ32" s="899"/>
      <c r="HR32" s="896"/>
      <c r="HS32" s="757">
        <v>0</v>
      </c>
      <c r="HT32" s="899"/>
      <c r="HU32" s="896"/>
      <c r="HV32" s="757">
        <v>0</v>
      </c>
      <c r="HW32" s="899"/>
      <c r="HX32" s="896"/>
      <c r="HY32" s="757">
        <v>0</v>
      </c>
      <c r="HZ32" s="899"/>
      <c r="IA32" s="896"/>
      <c r="IB32" s="757">
        <v>0</v>
      </c>
      <c r="IC32" s="899"/>
      <c r="ID32" s="896"/>
      <c r="IE32" s="757">
        <v>0</v>
      </c>
      <c r="IF32" s="899"/>
      <c r="IG32" s="896"/>
      <c r="IH32" s="327">
        <v>0</v>
      </c>
      <c r="II32" s="899"/>
      <c r="IJ32" s="896"/>
      <c r="IK32" s="757">
        <v>0</v>
      </c>
      <c r="IL32" s="899"/>
      <c r="IM32" s="896"/>
      <c r="IN32" s="757">
        <v>0</v>
      </c>
      <c r="IO32" s="899"/>
      <c r="IP32" s="896"/>
      <c r="IQ32" s="674"/>
      <c r="IR32" s="681"/>
      <c r="IS32" s="673"/>
      <c r="IT32" s="647"/>
      <c r="IU32" s="318"/>
      <c r="IV32" s="318"/>
      <c r="IW32" s="318"/>
      <c r="IX32" s="318"/>
      <c r="IY32" s="318"/>
      <c r="IZ32" s="318"/>
      <c r="JA32" s="318"/>
      <c r="JB32" s="318"/>
      <c r="JC32" s="318"/>
      <c r="JD32" s="318"/>
      <c r="JE32" s="318"/>
    </row>
    <row r="33" spans="1:265" ht="52.8">
      <c r="A33" s="360">
        <f t="shared" si="5"/>
        <v>15</v>
      </c>
      <c r="B33" s="679" t="s">
        <v>671</v>
      </c>
      <c r="C33" s="680" t="s">
        <v>325</v>
      </c>
      <c r="D33" s="682"/>
      <c r="E33" s="813">
        <f>$I$13</f>
        <v>0.11034866361960601</v>
      </c>
      <c r="F33" s="814"/>
      <c r="G33" s="815"/>
      <c r="H33" s="813">
        <f>$I$13</f>
        <v>0.11034866361960601</v>
      </c>
      <c r="I33" s="814"/>
      <c r="J33" s="816"/>
      <c r="K33" s="813">
        <f>$I$13</f>
        <v>0.11034866361960601</v>
      </c>
      <c r="L33" s="814"/>
      <c r="M33" s="816"/>
      <c r="N33" s="813">
        <f>$I$13</f>
        <v>0.11034866361960601</v>
      </c>
      <c r="O33" s="814"/>
      <c r="P33" s="816"/>
      <c r="Q33" s="813">
        <f>$I$13</f>
        <v>0.11034866361960601</v>
      </c>
      <c r="R33" s="814"/>
      <c r="S33" s="815"/>
      <c r="T33" s="813">
        <f>$I$13</f>
        <v>0.11034866361960601</v>
      </c>
      <c r="U33" s="814"/>
      <c r="V33" s="815"/>
      <c r="W33" s="818">
        <f>+$I$13</f>
        <v>0.11034866361960601</v>
      </c>
      <c r="X33" s="814"/>
      <c r="Y33" s="815"/>
      <c r="Z33" s="817">
        <f>$I$13</f>
        <v>0.11034866361960601</v>
      </c>
      <c r="AA33" s="814" t="s">
        <v>106</v>
      </c>
      <c r="AB33" s="815"/>
      <c r="AC33" s="813">
        <f>$I$13</f>
        <v>0.11034866361960601</v>
      </c>
      <c r="AD33" s="814"/>
      <c r="AE33" s="815"/>
      <c r="AF33" s="813">
        <f>$I$13</f>
        <v>0.11034866361960601</v>
      </c>
      <c r="AG33" s="814"/>
      <c r="AH33" s="814"/>
      <c r="AI33" s="819">
        <f>$I$13</f>
        <v>0.11034866361960601</v>
      </c>
      <c r="AJ33" s="820"/>
      <c r="AK33" s="821"/>
      <c r="AL33" s="819">
        <f>$I$13</f>
        <v>0.11034866361960601</v>
      </c>
      <c r="AM33" s="820"/>
      <c r="AN33" s="821"/>
      <c r="AO33" s="822">
        <f>$I$13</f>
        <v>0.11034866361960601</v>
      </c>
      <c r="AP33" s="823"/>
      <c r="AQ33" s="824"/>
      <c r="AR33" s="822">
        <f>$I$13</f>
        <v>0.11034866361960601</v>
      </c>
      <c r="AS33" s="823"/>
      <c r="AT33" s="824"/>
      <c r="AU33" s="822">
        <f>$I$13</f>
        <v>0.11034866361960601</v>
      </c>
      <c r="AV33" s="823"/>
      <c r="AW33" s="824"/>
      <c r="AX33" s="822">
        <f>$I$13</f>
        <v>0.11034866361960601</v>
      </c>
      <c r="AY33" s="823"/>
      <c r="AZ33" s="824"/>
      <c r="BA33" s="822">
        <f>$I$13</f>
        <v>0.11034866361960601</v>
      </c>
      <c r="BB33" s="823"/>
      <c r="BC33" s="823"/>
      <c r="BD33" s="822">
        <f>$I$13</f>
        <v>0.11034866361960601</v>
      </c>
      <c r="BE33" s="823"/>
      <c r="BF33" s="824"/>
      <c r="BG33" s="825">
        <f>$I$13</f>
        <v>0.11034866361960601</v>
      </c>
      <c r="BH33" s="826"/>
      <c r="BI33" s="827"/>
      <c r="BJ33" s="825">
        <f>$I$13</f>
        <v>0.11034866361960601</v>
      </c>
      <c r="BK33" s="828"/>
      <c r="BL33" s="829"/>
      <c r="BM33" s="830">
        <f>$I$13</f>
        <v>0.11034866361960601</v>
      </c>
      <c r="BN33" s="831"/>
      <c r="BO33" s="832"/>
      <c r="BP33" s="825">
        <f>$I$13</f>
        <v>0.11034866361960601</v>
      </c>
      <c r="BQ33" s="833"/>
      <c r="BR33" s="829"/>
      <c r="BS33" s="825">
        <f>$I$13</f>
        <v>0.11034866361960601</v>
      </c>
      <c r="BT33" s="828"/>
      <c r="BU33" s="836"/>
      <c r="BV33" s="834">
        <f>$I$13</f>
        <v>0.11034866361960601</v>
      </c>
      <c r="BW33" s="823"/>
      <c r="BX33" s="824"/>
      <c r="BY33" s="818">
        <f>$I$13</f>
        <v>0.11034866361960601</v>
      </c>
      <c r="BZ33" s="835"/>
      <c r="CA33" s="836"/>
      <c r="CB33" s="834">
        <f>$I$13</f>
        <v>0.11034866361960601</v>
      </c>
      <c r="CC33" s="837"/>
      <c r="CD33" s="837"/>
      <c r="CE33" s="822">
        <f>$I$13</f>
        <v>0.11034866361960601</v>
      </c>
      <c r="CF33" s="838"/>
      <c r="CG33" s="839"/>
      <c r="CH33" s="822">
        <f>$I$13</f>
        <v>0.11034866361960601</v>
      </c>
      <c r="CI33" s="838"/>
      <c r="CJ33" s="839"/>
      <c r="CK33" s="822">
        <f>$I$13</f>
        <v>0.11034866361960601</v>
      </c>
      <c r="CL33" s="838"/>
      <c r="CM33" s="839"/>
      <c r="CN33" s="822">
        <f>$I$13</f>
        <v>0.11034866361960601</v>
      </c>
      <c r="CO33" s="838"/>
      <c r="CP33" s="839"/>
      <c r="CQ33" s="822">
        <f>$I$13</f>
        <v>0.11034866361960601</v>
      </c>
      <c r="CR33" s="838"/>
      <c r="CS33" s="839"/>
      <c r="CT33" s="822">
        <f>$I$13</f>
        <v>0.11034866361960601</v>
      </c>
      <c r="CU33" s="1014"/>
      <c r="CV33" s="839"/>
      <c r="CW33" s="822">
        <f>$I$13</f>
        <v>0.11034866361960601</v>
      </c>
      <c r="CX33" s="1014"/>
      <c r="CY33" s="839"/>
      <c r="CZ33" s="822">
        <f>$I$13</f>
        <v>0.11034866361960601</v>
      </c>
      <c r="DA33" s="838"/>
      <c r="DB33" s="838"/>
      <c r="DC33" s="822">
        <f>$I$13</f>
        <v>0.11034866361960601</v>
      </c>
      <c r="DD33" s="838"/>
      <c r="DE33" s="839"/>
      <c r="DF33" s="822">
        <f>$I$13</f>
        <v>0.11034866361960601</v>
      </c>
      <c r="DG33" s="838"/>
      <c r="DH33" s="839"/>
      <c r="DI33" s="822">
        <f>$I$13</f>
        <v>0.11034866361960601</v>
      </c>
      <c r="DJ33" s="838"/>
      <c r="DK33" s="839"/>
      <c r="DL33" s="822">
        <f>$I$13</f>
        <v>0.11034866361960601</v>
      </c>
      <c r="DM33" s="838"/>
      <c r="DN33" s="839"/>
      <c r="DO33" s="822">
        <f>$I$13</f>
        <v>0.11034866361960601</v>
      </c>
      <c r="DP33" s="838"/>
      <c r="DQ33" s="839"/>
      <c r="DR33" s="822">
        <f>$I$13</f>
        <v>0.11034866361960601</v>
      </c>
      <c r="DS33" s="838"/>
      <c r="DT33" s="839"/>
      <c r="DU33" s="822">
        <f>$I$13</f>
        <v>0.11034866361960601</v>
      </c>
      <c r="DV33" s="838"/>
      <c r="DW33" s="839"/>
      <c r="DX33" s="822">
        <f>$I$13</f>
        <v>0.11034866361960601</v>
      </c>
      <c r="DY33" s="838"/>
      <c r="DZ33" s="839"/>
      <c r="EA33" s="822">
        <f>$I$13</f>
        <v>0.11034866361960601</v>
      </c>
      <c r="EB33" s="838"/>
      <c r="EC33" s="839"/>
      <c r="ED33" s="822">
        <f>$I$13</f>
        <v>0.11034866361960601</v>
      </c>
      <c r="EE33" s="838"/>
      <c r="EF33" s="839"/>
      <c r="EG33" s="822">
        <f>$I$13</f>
        <v>0.11034866361960601</v>
      </c>
      <c r="EH33" s="838"/>
      <c r="EI33" s="838"/>
      <c r="EJ33" s="822">
        <f>$I$13</f>
        <v>0.11034866361960601</v>
      </c>
      <c r="EK33" s="838"/>
      <c r="EL33" s="839"/>
      <c r="EM33" s="822">
        <f>$I$13</f>
        <v>0.11034866361960601</v>
      </c>
      <c r="EN33" s="838"/>
      <c r="EO33" s="839"/>
      <c r="EP33" s="822">
        <f>$I$13</f>
        <v>0.11034866361960601</v>
      </c>
      <c r="EQ33" s="838"/>
      <c r="ER33" s="839"/>
      <c r="ES33" s="825">
        <f>$I$13</f>
        <v>0.11034866361960601</v>
      </c>
      <c r="ET33" s="831"/>
      <c r="EU33" s="831"/>
      <c r="EV33" s="825">
        <f>$I$13</f>
        <v>0.11034866361960601</v>
      </c>
      <c r="EW33" s="828"/>
      <c r="EX33" s="829"/>
      <c r="EY33" s="825">
        <f>$I$13</f>
        <v>0.11034866361960601</v>
      </c>
      <c r="EZ33" s="828"/>
      <c r="FA33" s="829"/>
      <c r="FB33" s="825">
        <f>$I$13</f>
        <v>0.11034866361960601</v>
      </c>
      <c r="FC33" s="828"/>
      <c r="FD33" s="829"/>
      <c r="FE33" s="825">
        <f>$I$13</f>
        <v>0.11034866361960601</v>
      </c>
      <c r="FF33" s="828"/>
      <c r="FG33" s="829"/>
      <c r="FH33" s="818">
        <f>$I$13</f>
        <v>0.11034866361960601</v>
      </c>
      <c r="FI33" s="901"/>
      <c r="FJ33" s="902"/>
      <c r="FK33" s="834">
        <f>$I$13</f>
        <v>0.11034866361960601</v>
      </c>
      <c r="FL33" s="901"/>
      <c r="FM33" s="902"/>
      <c r="FN33" s="818">
        <f>$I$13</f>
        <v>0.11034866361960601</v>
      </c>
      <c r="FO33" s="901"/>
      <c r="FP33" s="902"/>
      <c r="FQ33" s="818">
        <f>$I$13</f>
        <v>0.11034866361960601</v>
      </c>
      <c r="FR33" s="901"/>
      <c r="FS33" s="902"/>
      <c r="FT33" s="818">
        <f>$I$13</f>
        <v>0.11034866361960601</v>
      </c>
      <c r="FU33" s="901"/>
      <c r="FV33" s="902"/>
      <c r="FW33" s="818">
        <f>$I$13</f>
        <v>0.11034866361960601</v>
      </c>
      <c r="FX33" s="901"/>
      <c r="FY33" s="902"/>
      <c r="FZ33" s="818">
        <f>$I$13</f>
        <v>0.11034866361960601</v>
      </c>
      <c r="GA33" s="901"/>
      <c r="GB33" s="902"/>
      <c r="GC33" s="818">
        <f>$I$13</f>
        <v>0.11034866361960601</v>
      </c>
      <c r="GD33" s="909"/>
      <c r="GE33" s="910"/>
      <c r="GF33" s="834">
        <f>$I$13</f>
        <v>0.11034866361960601</v>
      </c>
      <c r="GG33" s="909"/>
      <c r="GH33" s="910"/>
      <c r="GI33" s="834">
        <f>$I$13</f>
        <v>0.11034866361960601</v>
      </c>
      <c r="GJ33" s="909"/>
      <c r="GK33" s="910"/>
      <c r="GL33" s="834">
        <f>$I$13</f>
        <v>0.11034866361960601</v>
      </c>
      <c r="GM33" s="909"/>
      <c r="GN33" s="910"/>
      <c r="GO33" s="818">
        <f>$I$13</f>
        <v>0.11034866361960601</v>
      </c>
      <c r="GP33" s="909"/>
      <c r="GQ33" s="910"/>
      <c r="GR33" s="834">
        <f>$I$13</f>
        <v>0.11034866361960601</v>
      </c>
      <c r="GS33" s="909"/>
      <c r="GT33" s="910"/>
      <c r="GU33" s="834">
        <f>$I$13</f>
        <v>0.11034866361960601</v>
      </c>
      <c r="GV33" s="909"/>
      <c r="GW33" s="910"/>
      <c r="GX33" s="834">
        <f>$I$13</f>
        <v>0.11034866361960601</v>
      </c>
      <c r="GY33" s="909"/>
      <c r="GZ33" s="910"/>
      <c r="HA33" s="818">
        <f>$I$13</f>
        <v>0.11034866361960601</v>
      </c>
      <c r="HB33" s="909"/>
      <c r="HC33" s="910"/>
      <c r="HD33" s="834">
        <f>$I$13</f>
        <v>0.11034866361960601</v>
      </c>
      <c r="HE33" s="909"/>
      <c r="HF33" s="910"/>
      <c r="HG33" s="834">
        <f>$I$13</f>
        <v>0.11034866361960601</v>
      </c>
      <c r="HH33" s="909"/>
      <c r="HI33" s="910"/>
      <c r="HJ33" s="834">
        <f>$I$13</f>
        <v>0.11034866361960601</v>
      </c>
      <c r="HK33" s="909"/>
      <c r="HL33" s="910"/>
      <c r="HM33" s="818">
        <f>$I$13</f>
        <v>0.11034866361960601</v>
      </c>
      <c r="HN33" s="909"/>
      <c r="HO33" s="910"/>
      <c r="HP33" s="818">
        <f>$I$13</f>
        <v>0.11034866361960601</v>
      </c>
      <c r="HQ33" s="909"/>
      <c r="HR33" s="910"/>
      <c r="HS33" s="818">
        <f>$I$13</f>
        <v>0.11034866361960601</v>
      </c>
      <c r="HT33" s="909"/>
      <c r="HU33" s="910"/>
      <c r="HV33" s="818">
        <f>$I$13</f>
        <v>0.11034866361960601</v>
      </c>
      <c r="HW33" s="909"/>
      <c r="HX33" s="910"/>
      <c r="HY33" s="818">
        <f>$I$13</f>
        <v>0.11034866361960601</v>
      </c>
      <c r="HZ33" s="909"/>
      <c r="IA33" s="910"/>
      <c r="IB33" s="818">
        <f>$I$13</f>
        <v>0.11034866361960601</v>
      </c>
      <c r="IC33" s="909"/>
      <c r="ID33" s="910"/>
      <c r="IE33" s="818">
        <f>$I$13</f>
        <v>0.11034866361960601</v>
      </c>
      <c r="IF33" s="909"/>
      <c r="IG33" s="910"/>
      <c r="IH33" s="834">
        <f>$I$13</f>
        <v>0.11034866361960601</v>
      </c>
      <c r="II33" s="909"/>
      <c r="IJ33" s="910"/>
      <c r="IK33" s="818">
        <f>$I$13</f>
        <v>0.11034866361960601</v>
      </c>
      <c r="IL33" s="909"/>
      <c r="IM33" s="910"/>
      <c r="IN33" s="818">
        <f>$I$13</f>
        <v>0.11034866361960601</v>
      </c>
      <c r="IO33" s="909"/>
      <c r="IP33" s="910"/>
      <c r="IQ33" s="933"/>
      <c r="IR33" s="681"/>
      <c r="IS33" s="673"/>
      <c r="IT33" s="647"/>
      <c r="IU33" s="318"/>
      <c r="IV33" s="318"/>
      <c r="IW33" s="318"/>
      <c r="IX33" s="318"/>
      <c r="IY33" s="318"/>
      <c r="IZ33" s="318"/>
      <c r="JA33" s="318"/>
      <c r="JB33" s="318"/>
      <c r="JC33" s="318"/>
      <c r="JD33" s="318"/>
      <c r="JE33" s="318"/>
    </row>
    <row r="34" spans="1:265" ht="39" customHeight="1">
      <c r="A34" s="360">
        <f t="shared" si="5"/>
        <v>16</v>
      </c>
      <c r="B34" s="679" t="s">
        <v>680</v>
      </c>
      <c r="C34" s="680" t="s">
        <v>483</v>
      </c>
      <c r="D34" s="682"/>
      <c r="E34" s="813">
        <f>(E$32/100*$I$15)+E$33</f>
        <v>0.11034866361960601</v>
      </c>
      <c r="F34" s="814"/>
      <c r="G34" s="815"/>
      <c r="H34" s="813">
        <f>(H$32/100*$I$15)+H$33</f>
        <v>0.11034866361960601</v>
      </c>
      <c r="I34" s="814"/>
      <c r="J34" s="816"/>
      <c r="K34" s="813">
        <f>(K$32/100*$I$15)+K$33</f>
        <v>0.11034866361960601</v>
      </c>
      <c r="L34" s="814"/>
      <c r="M34" s="816"/>
      <c r="N34" s="813">
        <f>(N$32/100*$I$15)+N$33</f>
        <v>0.11034866361960601</v>
      </c>
      <c r="O34" s="814"/>
      <c r="P34" s="816"/>
      <c r="Q34" s="813">
        <f>(Q$32/100*$I$15)+Q$33</f>
        <v>0.11034866361960601</v>
      </c>
      <c r="R34" s="814"/>
      <c r="S34" s="815"/>
      <c r="T34" s="813">
        <f>(T$32/100*$I$15)+T$33</f>
        <v>0.11034866361960601</v>
      </c>
      <c r="U34" s="814"/>
      <c r="V34" s="815"/>
      <c r="W34" s="813">
        <f>(W$32/100*$I$15)+W$33</f>
        <v>0.11034866361960601</v>
      </c>
      <c r="X34" s="814"/>
      <c r="Y34" s="815"/>
      <c r="Z34" s="817">
        <f>(Z$32/100*$I$15)+Z$33</f>
        <v>0.11034866361960601</v>
      </c>
      <c r="AA34" s="814"/>
      <c r="AB34" s="815"/>
      <c r="AC34" s="813">
        <f>(AC$32/100*$I$15)+AC$33</f>
        <v>0.11034866361960601</v>
      </c>
      <c r="AD34" s="814"/>
      <c r="AE34" s="815"/>
      <c r="AF34" s="813">
        <f>(AF$32/100*$I$15)+AF$33</f>
        <v>0.11034866361960601</v>
      </c>
      <c r="AG34" s="814"/>
      <c r="AH34" s="814"/>
      <c r="AI34" s="819">
        <f>(AI$32/100*$I$15)+AI$33</f>
        <v>0.11034866361960601</v>
      </c>
      <c r="AJ34" s="820"/>
      <c r="AK34" s="821"/>
      <c r="AL34" s="819">
        <f>(AL$32/100*$I$15)+AL$33</f>
        <v>0.11034866361960601</v>
      </c>
      <c r="AM34" s="820"/>
      <c r="AN34" s="821"/>
      <c r="AO34" s="822">
        <f>(AO$32/100*$I$15)+AO$33</f>
        <v>0.11034866361960601</v>
      </c>
      <c r="AP34" s="823"/>
      <c r="AQ34" s="824"/>
      <c r="AR34" s="822">
        <f>(AR$32/100*$I$15)+AR$33</f>
        <v>0.11034866361960601</v>
      </c>
      <c r="AS34" s="823"/>
      <c r="AT34" s="824"/>
      <c r="AU34" s="822">
        <f>(AU$32/100*$I$15)+AU$33</f>
        <v>0.11034866361960601</v>
      </c>
      <c r="AV34" s="823"/>
      <c r="AW34" s="824"/>
      <c r="AX34" s="822">
        <f>(AX$32/100*$I$15)+AX$33</f>
        <v>0.11034866361960601</v>
      </c>
      <c r="AY34" s="823"/>
      <c r="AZ34" s="824"/>
      <c r="BA34" s="822">
        <f>(BA$32/100*$I$15)+BA$33</f>
        <v>0.11034866361960601</v>
      </c>
      <c r="BB34" s="823"/>
      <c r="BC34" s="823"/>
      <c r="BD34" s="822">
        <f>(BD$32/100*$I$15)+BD$33</f>
        <v>0.11034866361960601</v>
      </c>
      <c r="BE34" s="823"/>
      <c r="BF34" s="824"/>
      <c r="BG34" s="825">
        <f>(BG$32/100*$I$15)+BG$33</f>
        <v>0.11034866361960601</v>
      </c>
      <c r="BH34" s="826"/>
      <c r="BI34" s="827"/>
      <c r="BJ34" s="825">
        <f>(BJ$32/100*$I$15)+BJ$33</f>
        <v>0.11034866361960601</v>
      </c>
      <c r="BK34" s="828"/>
      <c r="BL34" s="829"/>
      <c r="BM34" s="830">
        <f>(BM$32/100*$I$15)+BM$33</f>
        <v>0.11034866361960601</v>
      </c>
      <c r="BN34" s="831"/>
      <c r="BO34" s="832"/>
      <c r="BP34" s="825">
        <f>(BP$32/100*$I$15)+BP$33</f>
        <v>0.11034866361960601</v>
      </c>
      <c r="BQ34" s="833"/>
      <c r="BR34" s="829"/>
      <c r="BS34" s="825">
        <f>(BS$32/100*$I$15)+BS$33</f>
        <v>0.11034866361960601</v>
      </c>
      <c r="BT34" s="828"/>
      <c r="BU34" s="836"/>
      <c r="BV34" s="834">
        <f>(BV$32/100*$I$15)+BV$33</f>
        <v>0.11883446197209302</v>
      </c>
      <c r="BW34" s="823"/>
      <c r="BX34" s="824"/>
      <c r="BY34" s="818">
        <f>(BY$32/100*$I$15)+BY$33</f>
        <v>0.11883446197209302</v>
      </c>
      <c r="BZ34" s="835"/>
      <c r="CA34" s="836"/>
      <c r="CB34" s="834">
        <f>(CB$32/100*$I$15)+CB$33</f>
        <v>0.11883446197209302</v>
      </c>
      <c r="CC34" s="837"/>
      <c r="CD34" s="837"/>
      <c r="CE34" s="818">
        <f>(CE$32/100*$I$15)+CE$33</f>
        <v>0.11034866361960601</v>
      </c>
      <c r="CF34" s="838"/>
      <c r="CG34" s="839"/>
      <c r="CH34" s="818">
        <f>(CH$32/100*$I$15)+CH$33</f>
        <v>0.11034866361960601</v>
      </c>
      <c r="CI34" s="838"/>
      <c r="CJ34" s="839"/>
      <c r="CK34" s="818">
        <f>(CK$32/100*$I$15)+CK$33</f>
        <v>0.11034866361960601</v>
      </c>
      <c r="CL34" s="838"/>
      <c r="CM34" s="839"/>
      <c r="CN34" s="822">
        <f>(CN$32/100*$I$15)+CN$33</f>
        <v>0.1120458232901034</v>
      </c>
      <c r="CO34" s="838"/>
      <c r="CP34" s="839"/>
      <c r="CQ34" s="822">
        <f>(CQ$32/100*$I$15)+CQ$33</f>
        <v>0.1120458232901034</v>
      </c>
      <c r="CR34" s="838"/>
      <c r="CS34" s="839"/>
      <c r="CT34" s="822">
        <f>(CT$32/100*$I$15)+CT$33</f>
        <v>0.11034866361960601</v>
      </c>
      <c r="CU34" s="1014"/>
      <c r="CV34" s="839"/>
      <c r="CW34" s="822">
        <f>(CW$32/100*$I$15)+CW$33</f>
        <v>0.11034866361960601</v>
      </c>
      <c r="CX34" s="1014"/>
      <c r="CY34" s="839"/>
      <c r="CZ34" s="822">
        <f>(CZ$32/100*$I$15)+CZ$33</f>
        <v>0.11034866361960601</v>
      </c>
      <c r="DA34" s="838"/>
      <c r="DB34" s="838"/>
      <c r="DC34" s="822">
        <f>(DC$32/100*$I$15)+DC$33</f>
        <v>0.11034866361960601</v>
      </c>
      <c r="DD34" s="838"/>
      <c r="DE34" s="839"/>
      <c r="DF34" s="822">
        <f>(DF$32/100*$I$15)+DF$33</f>
        <v>0.11034866361960601</v>
      </c>
      <c r="DG34" s="838"/>
      <c r="DH34" s="839"/>
      <c r="DI34" s="822">
        <f>(DI$32/100*$I$15)+DI$33</f>
        <v>0.11034866361960601</v>
      </c>
      <c r="DJ34" s="838"/>
      <c r="DK34" s="839"/>
      <c r="DL34" s="822">
        <f>(DL$32/100*$I$15)+DL$33</f>
        <v>0.11034866361960601</v>
      </c>
      <c r="DM34" s="838"/>
      <c r="DN34" s="839"/>
      <c r="DO34" s="822">
        <f>(DO$32/100*$I$15)+DO$33</f>
        <v>0.11034866361960601</v>
      </c>
      <c r="DP34" s="838"/>
      <c r="DQ34" s="839"/>
      <c r="DR34" s="822">
        <f>(DR$32/100*$I$15)+DR$33</f>
        <v>0.11034866361960601</v>
      </c>
      <c r="DS34" s="838"/>
      <c r="DT34" s="839"/>
      <c r="DU34" s="822">
        <f>(DU$32/100*$I$15)+DU$33</f>
        <v>0.11034866361960601</v>
      </c>
      <c r="DV34" s="838"/>
      <c r="DW34" s="839"/>
      <c r="DX34" s="822">
        <f>(DX$32/100*$I$15)+DX$33</f>
        <v>0.11034866361960601</v>
      </c>
      <c r="DY34" s="838"/>
      <c r="DZ34" s="839"/>
      <c r="EA34" s="822">
        <f>(EA$32/100*$I$15)+EA$33</f>
        <v>0.11034866361960601</v>
      </c>
      <c r="EB34" s="838"/>
      <c r="EC34" s="839"/>
      <c r="ED34" s="822">
        <f>(ED$32/100*$I$15)+ED$33</f>
        <v>0.11034866361960601</v>
      </c>
      <c r="EE34" s="838"/>
      <c r="EF34" s="839"/>
      <c r="EG34" s="822">
        <f>(EG$32/100*$I$15)+EG$33</f>
        <v>0.11034866361960601</v>
      </c>
      <c r="EH34" s="838"/>
      <c r="EI34" s="838"/>
      <c r="EJ34" s="822">
        <f>(EJ$32/100*$I$15)+EJ$33</f>
        <v>0.11034866361960601</v>
      </c>
      <c r="EK34" s="838"/>
      <c r="EL34" s="839"/>
      <c r="EM34" s="822">
        <f>(EM$32/100*$I$15)+EM$33</f>
        <v>0.11034866361960601</v>
      </c>
      <c r="EN34" s="838"/>
      <c r="EO34" s="839"/>
      <c r="EP34" s="822">
        <f>(EP$32/100*$I$15)+EP$33</f>
        <v>0.11034866361960601</v>
      </c>
      <c r="EQ34" s="838"/>
      <c r="ER34" s="839"/>
      <c r="ES34" s="825">
        <f>(ES$32/100*$I$15)+ES$33</f>
        <v>0.11034866361960601</v>
      </c>
      <c r="ET34" s="831"/>
      <c r="EU34" s="831"/>
      <c r="EV34" s="825">
        <f>(EV$32/100*$I$15)+EV$33</f>
        <v>0.11034866361960601</v>
      </c>
      <c r="EW34" s="828"/>
      <c r="EX34" s="829"/>
      <c r="EY34" s="825">
        <f>(EY$32/100*$I$15)+EY$33</f>
        <v>0.11034866361960601</v>
      </c>
      <c r="EZ34" s="828"/>
      <c r="FA34" s="829"/>
      <c r="FB34" s="825">
        <f>(FB$32/100*$I$15)+FB$33</f>
        <v>0.11034866361960601</v>
      </c>
      <c r="FC34" s="828"/>
      <c r="FD34" s="829"/>
      <c r="FE34" s="825">
        <f>(FE$32/100*$I$15)+FE$33</f>
        <v>0.11034866361960601</v>
      </c>
      <c r="FF34" s="828"/>
      <c r="FG34" s="829"/>
      <c r="FH34" s="818">
        <f>(FH$32/100*$I$15)+FH$33</f>
        <v>0.11883446197209302</v>
      </c>
      <c r="FI34" s="901"/>
      <c r="FJ34" s="902"/>
      <c r="FK34" s="834">
        <f>(FK$32/100*$I$15)+FK$33</f>
        <v>0.11883446197209302</v>
      </c>
      <c r="FL34" s="901"/>
      <c r="FM34" s="902"/>
      <c r="FN34" s="818">
        <f>(FN$32/100*$I$15)+FN$33</f>
        <v>0.11034866361960601</v>
      </c>
      <c r="FO34" s="901"/>
      <c r="FP34" s="902"/>
      <c r="FQ34" s="818">
        <f>(FQ$32/100*$I$15)+FQ$33</f>
        <v>0.11034866361960601</v>
      </c>
      <c r="FR34" s="901"/>
      <c r="FS34" s="902"/>
      <c r="FT34" s="818">
        <f>(FT$32/100*$I$15)+FT$33</f>
        <v>0.11034866361960601</v>
      </c>
      <c r="FU34" s="901"/>
      <c r="FV34" s="902"/>
      <c r="FW34" s="818">
        <f>(FW$32/100*$I$15)+FW$33</f>
        <v>0.11034866361960601</v>
      </c>
      <c r="FX34" s="901"/>
      <c r="FY34" s="902"/>
      <c r="FZ34" s="818">
        <f>(FZ$32/100*$I$15)+FZ$33</f>
        <v>0.11034866361960601</v>
      </c>
      <c r="GA34" s="901"/>
      <c r="GB34" s="902"/>
      <c r="GC34" s="818">
        <f>(GC$32/100*$I$15)+GC$33</f>
        <v>0.1120458232901034</v>
      </c>
      <c r="GD34" s="909"/>
      <c r="GE34" s="910"/>
      <c r="GF34" s="834">
        <f>(GF$32/100*$I$15)+GF$33</f>
        <v>0.1120458232901034</v>
      </c>
      <c r="GG34" s="909"/>
      <c r="GH34" s="910"/>
      <c r="GI34" s="834">
        <f>(GI$32/100*$I$15)+GI$33</f>
        <v>0.11034866361960601</v>
      </c>
      <c r="GJ34" s="909"/>
      <c r="GK34" s="910"/>
      <c r="GL34" s="834">
        <f>(GL$32/100*$I$15)+GL$33</f>
        <v>0.11034866361960601</v>
      </c>
      <c r="GM34" s="909"/>
      <c r="GN34" s="910"/>
      <c r="GO34" s="818">
        <f>(GO$32/100*$I$15)+GO$33</f>
        <v>0.11034866361960601</v>
      </c>
      <c r="GP34" s="909"/>
      <c r="GQ34" s="910"/>
      <c r="GR34" s="834">
        <f>(GR$32/100*$I$15)+GR$33</f>
        <v>0.11034866361960601</v>
      </c>
      <c r="GS34" s="909"/>
      <c r="GT34" s="910"/>
      <c r="GU34" s="834">
        <f>(GU$32/100*$I$15)+GU$33</f>
        <v>0.11034866361960601</v>
      </c>
      <c r="GV34" s="909"/>
      <c r="GW34" s="910"/>
      <c r="GX34" s="834">
        <f>(GX$32/100*$I$15)+GX$33</f>
        <v>0.11034866361960601</v>
      </c>
      <c r="GY34" s="909"/>
      <c r="GZ34" s="910"/>
      <c r="HA34" s="818">
        <f>(HA$32/100*$I$15)+HA$33</f>
        <v>0.11034866361960601</v>
      </c>
      <c r="HB34" s="909"/>
      <c r="HC34" s="910"/>
      <c r="HD34" s="834">
        <f>(HD$32/100*$I$15)+HD$33</f>
        <v>0.11034866361960601</v>
      </c>
      <c r="HE34" s="909"/>
      <c r="HF34" s="910"/>
      <c r="HG34" s="834">
        <f>(HG$32/100*$I$15)+HG$33</f>
        <v>0.11034866361960601</v>
      </c>
      <c r="HH34" s="909"/>
      <c r="HI34" s="910"/>
      <c r="HJ34" s="834">
        <f>(HJ$32/100*$I$15)+HJ$33</f>
        <v>0.11034866361960601</v>
      </c>
      <c r="HK34" s="909"/>
      <c r="HL34" s="910"/>
      <c r="HM34" s="818">
        <f>(HM$32/100*$I$15)+HM$33</f>
        <v>0.11034866361960601</v>
      </c>
      <c r="HN34" s="909"/>
      <c r="HO34" s="910"/>
      <c r="HP34" s="818">
        <f>(HP$32/100*$I$15)+HP$33</f>
        <v>0.11034866361960601</v>
      </c>
      <c r="HQ34" s="909"/>
      <c r="HR34" s="910"/>
      <c r="HS34" s="818">
        <f>(HS$32/100*$I$15)+HS$33</f>
        <v>0.11034866361960601</v>
      </c>
      <c r="HT34" s="909"/>
      <c r="HU34" s="910"/>
      <c r="HV34" s="818">
        <f>(HV$32/100*$I$15)+HV$33</f>
        <v>0.11034866361960601</v>
      </c>
      <c r="HW34" s="909"/>
      <c r="HX34" s="910"/>
      <c r="HY34" s="818">
        <f>(HY$32/100*$I$15)+HY$33</f>
        <v>0.11034866361960601</v>
      </c>
      <c r="HZ34" s="909"/>
      <c r="IA34" s="910"/>
      <c r="IB34" s="818">
        <f>(IB$32/100*$I$15)+IB$33</f>
        <v>0.11034866361960601</v>
      </c>
      <c r="IC34" s="909"/>
      <c r="ID34" s="910"/>
      <c r="IE34" s="818">
        <f>(IE$32/100*$I$15)+IE$33</f>
        <v>0.11034866361960601</v>
      </c>
      <c r="IF34" s="909"/>
      <c r="IG34" s="910"/>
      <c r="IH34" s="834">
        <f>(IH$32/100*$I$15)+IH$33</f>
        <v>0.11034866361960601</v>
      </c>
      <c r="II34" s="909"/>
      <c r="IJ34" s="910"/>
      <c r="IK34" s="818">
        <f>(IK$32/100*$I$15)+IK$33</f>
        <v>0.11034866361960601</v>
      </c>
      <c r="IL34" s="909"/>
      <c r="IM34" s="910"/>
      <c r="IN34" s="818">
        <f>(IN$32/100*$I$15)+IN$33</f>
        <v>0.11034866361960601</v>
      </c>
      <c r="IO34" s="909"/>
      <c r="IP34" s="910"/>
      <c r="IQ34" s="674"/>
      <c r="IR34" s="681"/>
      <c r="IS34" s="673"/>
      <c r="IT34" s="647"/>
      <c r="IU34" s="318"/>
      <c r="IV34" s="318"/>
      <c r="IW34" s="318"/>
      <c r="IX34" s="318"/>
      <c r="IY34" s="318"/>
      <c r="IZ34" s="318"/>
      <c r="JA34" s="318"/>
      <c r="JB34" s="318"/>
      <c r="JC34" s="318"/>
      <c r="JD34" s="318"/>
      <c r="JE34" s="318"/>
    </row>
    <row r="35" spans="1:265" s="1053" customFormat="1" ht="54.9" customHeight="1">
      <c r="A35" s="373">
        <f t="shared" si="5"/>
        <v>17</v>
      </c>
      <c r="B35" s="672" t="s">
        <v>211</v>
      </c>
      <c r="C35" s="680" t="s">
        <v>681</v>
      </c>
      <c r="D35" s="682"/>
      <c r="E35" s="1390">
        <v>20680597.139999997</v>
      </c>
      <c r="F35" s="840"/>
      <c r="G35" s="802"/>
      <c r="H35" s="841">
        <v>8069022.0199999996</v>
      </c>
      <c r="I35" s="840"/>
      <c r="J35" s="802"/>
      <c r="K35" s="841">
        <v>86565628.890000001</v>
      </c>
      <c r="L35" s="840"/>
      <c r="M35" s="802"/>
      <c r="N35" s="841">
        <v>22188863.09</v>
      </c>
      <c r="O35" s="840"/>
      <c r="P35" s="802"/>
      <c r="Q35" s="841">
        <v>27005248.349999998</v>
      </c>
      <c r="R35" s="840"/>
      <c r="S35" s="802"/>
      <c r="T35" s="841">
        <v>25799055.359999999</v>
      </c>
      <c r="U35" s="840"/>
      <c r="V35" s="802"/>
      <c r="W35" s="841">
        <v>15731554.18</v>
      </c>
      <c r="X35" s="840"/>
      <c r="Y35" s="802"/>
      <c r="Z35" s="753">
        <v>6961495</v>
      </c>
      <c r="AA35" s="840"/>
      <c r="AB35" s="802"/>
      <c r="AC35" s="841">
        <v>21073706.109999999</v>
      </c>
      <c r="AD35" s="840"/>
      <c r="AE35" s="802"/>
      <c r="AF35" s="841">
        <v>27988.35</v>
      </c>
      <c r="AG35" s="840"/>
      <c r="AH35" s="840"/>
      <c r="AI35" s="842">
        <v>9158917.9100000001</v>
      </c>
      <c r="AJ35" s="843"/>
      <c r="AK35" s="844"/>
      <c r="AL35" s="842">
        <v>20626990.686070856</v>
      </c>
      <c r="AM35" s="843"/>
      <c r="AN35" s="844"/>
      <c r="AO35" s="1391">
        <v>21170272.50023846</v>
      </c>
      <c r="AP35" s="843"/>
      <c r="AQ35" s="844"/>
      <c r="AR35" s="842">
        <v>80435314.520000011</v>
      </c>
      <c r="AS35" s="845"/>
      <c r="AT35" s="846"/>
      <c r="AU35" s="842">
        <v>14404841.620000001</v>
      </c>
      <c r="AV35" s="760"/>
      <c r="AW35" s="844"/>
      <c r="AX35" s="842">
        <v>18664930.664499998</v>
      </c>
      <c r="AY35" s="843"/>
      <c r="AZ35" s="844"/>
      <c r="BA35" s="842">
        <v>6390403.345499998</v>
      </c>
      <c r="BB35" s="843"/>
      <c r="BC35" s="843"/>
      <c r="BD35" s="842">
        <v>46073244.720000006</v>
      </c>
      <c r="BE35" s="847"/>
      <c r="BF35" s="848"/>
      <c r="BG35" s="767">
        <v>15876912.743426396</v>
      </c>
      <c r="BH35" s="849"/>
      <c r="BI35" s="766"/>
      <c r="BJ35" s="767">
        <v>22040646.259999998</v>
      </c>
      <c r="BK35" s="768"/>
      <c r="BL35" s="769"/>
      <c r="BM35" s="852">
        <v>68312808.280000016</v>
      </c>
      <c r="BN35" s="850"/>
      <c r="BO35" s="796"/>
      <c r="BP35" s="767">
        <v>72443910.980000019</v>
      </c>
      <c r="BQ35" s="833"/>
      <c r="BR35" s="796"/>
      <c r="BS35" s="767">
        <v>11268593.770000001</v>
      </c>
      <c r="BT35" s="851"/>
      <c r="BU35" s="769"/>
      <c r="BV35" s="767">
        <v>5857687</v>
      </c>
      <c r="BW35" s="843"/>
      <c r="BX35" s="844"/>
      <c r="BY35" s="852">
        <v>40538248</v>
      </c>
      <c r="BZ35" s="629"/>
      <c r="CA35" s="777"/>
      <c r="CB35" s="852">
        <v>722869824.77999997</v>
      </c>
      <c r="CC35" s="779"/>
      <c r="CD35" s="779"/>
      <c r="CE35" s="842">
        <v>356525650.76259398</v>
      </c>
      <c r="CF35" s="64"/>
      <c r="CG35" s="853"/>
      <c r="CH35" s="842">
        <v>439443095.94499993</v>
      </c>
      <c r="CI35" s="64"/>
      <c r="CJ35" s="853"/>
      <c r="CK35" s="842">
        <v>370184657.71375769</v>
      </c>
      <c r="CL35" s="64"/>
      <c r="CM35" s="853"/>
      <c r="CN35" s="842">
        <v>625991049.69499993</v>
      </c>
      <c r="CO35" s="64"/>
      <c r="CP35" s="853"/>
      <c r="CQ35" s="842">
        <v>351791077.41499996</v>
      </c>
      <c r="CR35" s="64"/>
      <c r="CS35" s="853"/>
      <c r="CT35" s="842">
        <v>175766398.03634325</v>
      </c>
      <c r="CU35" s="1014"/>
      <c r="CV35" s="853"/>
      <c r="CW35" s="842">
        <v>24373984.612754393</v>
      </c>
      <c r="CX35" s="1014"/>
      <c r="CY35" s="853"/>
      <c r="CZ35" s="842">
        <v>24373984.612754393</v>
      </c>
      <c r="DA35" s="64"/>
      <c r="DB35" s="64"/>
      <c r="DC35" s="842">
        <v>15071437.520256681</v>
      </c>
      <c r="DD35" s="64"/>
      <c r="DE35" s="853"/>
      <c r="DF35" s="842">
        <v>48229438.01732187</v>
      </c>
      <c r="DG35" s="64"/>
      <c r="DH35" s="853"/>
      <c r="DI35" s="842">
        <v>15071437.520256681</v>
      </c>
      <c r="DJ35" s="64"/>
      <c r="DK35" s="853"/>
      <c r="DL35" s="842">
        <v>24740752.180101261</v>
      </c>
      <c r="DM35" s="64"/>
      <c r="DN35" s="853"/>
      <c r="DO35" s="842">
        <v>24740752.180101261</v>
      </c>
      <c r="DP35" s="64"/>
      <c r="DQ35" s="853"/>
      <c r="DR35" s="842">
        <v>36210096.435518466</v>
      </c>
      <c r="DS35" s="64"/>
      <c r="DT35" s="853"/>
      <c r="DU35" s="842">
        <v>36210096.435518466</v>
      </c>
      <c r="DV35" s="64"/>
      <c r="DW35" s="853"/>
      <c r="DX35" s="842">
        <v>29256533.675950918</v>
      </c>
      <c r="DY35" s="64"/>
      <c r="DZ35" s="853"/>
      <c r="EA35" s="842">
        <v>0</v>
      </c>
      <c r="EB35" s="64"/>
      <c r="EC35" s="853"/>
      <c r="ED35" s="842">
        <v>25651961.100393455</v>
      </c>
      <c r="EE35" s="64"/>
      <c r="EF35" s="853"/>
      <c r="EG35" s="842">
        <v>25651961.100393455</v>
      </c>
      <c r="EH35" s="64"/>
      <c r="EI35" s="64"/>
      <c r="EJ35" s="842">
        <v>15071437.520256681</v>
      </c>
      <c r="EK35" s="64"/>
      <c r="EL35" s="853"/>
      <c r="EM35" s="842">
        <v>15071437.520256681</v>
      </c>
      <c r="EN35" s="64"/>
      <c r="EO35" s="853"/>
      <c r="EP35" s="842">
        <v>58015887.959067456</v>
      </c>
      <c r="EQ35" s="64"/>
      <c r="ER35" s="853"/>
      <c r="ES35" s="767">
        <v>12084309.360000001</v>
      </c>
      <c r="ET35" s="795"/>
      <c r="EU35" s="795"/>
      <c r="EV35" s="767">
        <v>19023717.549999997</v>
      </c>
      <c r="EW35" s="768"/>
      <c r="EX35" s="769"/>
      <c r="EY35" s="767">
        <v>35696237.100000001</v>
      </c>
      <c r="EZ35" s="768"/>
      <c r="FA35" s="769"/>
      <c r="FB35" s="767">
        <v>31718020.090000004</v>
      </c>
      <c r="FC35" s="768"/>
      <c r="FD35" s="769"/>
      <c r="FE35" s="767">
        <v>118337483.82999998</v>
      </c>
      <c r="FF35" s="768"/>
      <c r="FG35" s="769"/>
      <c r="FH35" s="1392"/>
      <c r="FI35" s="1082"/>
      <c r="FJ35" s="1083"/>
      <c r="FK35" s="1392"/>
      <c r="FL35" s="1082"/>
      <c r="FM35" s="1083"/>
      <c r="FN35" s="1393"/>
      <c r="FO35" s="1082"/>
      <c r="FP35" s="1083"/>
      <c r="FQ35" s="1392"/>
      <c r="FR35" s="1084"/>
      <c r="FS35" s="1083"/>
      <c r="FT35" s="1392"/>
      <c r="FU35" s="1082"/>
      <c r="FV35" s="1083"/>
      <c r="FW35" s="1393">
        <v>0</v>
      </c>
      <c r="FX35" s="1394"/>
      <c r="FY35" s="1083"/>
      <c r="FZ35" s="1393">
        <v>0</v>
      </c>
      <c r="GA35" s="1394"/>
      <c r="GB35" s="1083"/>
      <c r="GC35" s="1392"/>
      <c r="GD35" s="1082"/>
      <c r="GE35" s="1083"/>
      <c r="GF35" s="1393"/>
      <c r="GG35" s="1082"/>
      <c r="GH35" s="1083"/>
      <c r="GI35" s="753">
        <v>2271018.0626507802</v>
      </c>
      <c r="GJ35" s="779"/>
      <c r="GK35" s="903"/>
      <c r="GL35" s="753">
        <v>23927668.015281554</v>
      </c>
      <c r="GM35" s="779"/>
      <c r="GN35" s="903"/>
      <c r="GO35" s="753">
        <v>13263927.938816572</v>
      </c>
      <c r="GP35" s="779"/>
      <c r="GQ35" s="903"/>
      <c r="GR35" s="753">
        <v>103139173.44008884</v>
      </c>
      <c r="GS35" s="779"/>
      <c r="GT35" s="903"/>
      <c r="GU35" s="753">
        <v>100004405.8916353</v>
      </c>
      <c r="GV35" s="895"/>
      <c r="GW35" s="896"/>
      <c r="GX35" s="753">
        <v>50261442.966605842</v>
      </c>
      <c r="GY35" s="895"/>
      <c r="GZ35" s="896"/>
      <c r="HA35" s="753">
        <v>4257610.3869569078</v>
      </c>
      <c r="HB35" s="895"/>
      <c r="HC35" s="896"/>
      <c r="HD35" s="753">
        <v>55639038.799313895</v>
      </c>
      <c r="HE35" s="1082"/>
      <c r="HF35" s="1083"/>
      <c r="HG35" s="753">
        <v>53134.052447644761</v>
      </c>
      <c r="HH35" s="1084"/>
      <c r="HI35" s="1085"/>
      <c r="HJ35" s="753">
        <v>53134.052447644761</v>
      </c>
      <c r="HK35" s="1082"/>
      <c r="HL35" s="903"/>
      <c r="HM35" s="753">
        <v>11129697.986886622</v>
      </c>
      <c r="HN35" s="895"/>
      <c r="HO35" s="896"/>
      <c r="HP35" s="753">
        <v>11129697.986886622</v>
      </c>
      <c r="HQ35" s="895"/>
      <c r="HR35" s="896"/>
      <c r="HS35" s="753">
        <v>2422164.4257600792</v>
      </c>
      <c r="HT35" s="895"/>
      <c r="HU35" s="896"/>
      <c r="HV35" s="753">
        <v>777901.75737504312</v>
      </c>
      <c r="HW35" s="895"/>
      <c r="HX35" s="896"/>
      <c r="HY35" s="753">
        <v>1212870.147878512</v>
      </c>
      <c r="HZ35" s="895"/>
      <c r="IA35" s="896"/>
      <c r="IB35" s="753">
        <v>1241891.9606318467</v>
      </c>
      <c r="IC35" s="895"/>
      <c r="ID35" s="896"/>
      <c r="IE35" s="753">
        <v>4472473.9144938029</v>
      </c>
      <c r="IF35" s="1084"/>
      <c r="IG35" s="1085"/>
      <c r="IH35" s="753">
        <v>4472773.3172623711</v>
      </c>
      <c r="II35" s="1084"/>
      <c r="IJ35" s="1085"/>
      <c r="IK35" s="753">
        <v>15327955.009922424</v>
      </c>
      <c r="IL35" s="895"/>
      <c r="IM35" s="896"/>
      <c r="IN35" s="753">
        <v>14065097.546209922</v>
      </c>
      <c r="IO35" s="779"/>
      <c r="IP35" s="903"/>
      <c r="IQ35" s="932"/>
      <c r="IR35" s="681"/>
      <c r="IS35" s="673"/>
      <c r="IT35" s="647"/>
    </row>
    <row r="36" spans="1:265" ht="54" customHeight="1">
      <c r="A36" s="360">
        <f>+A35+1</f>
        <v>18</v>
      </c>
      <c r="B36" s="679" t="s">
        <v>682</v>
      </c>
      <c r="C36" s="678" t="s">
        <v>530</v>
      </c>
      <c r="D36" s="677"/>
      <c r="E36" s="841">
        <f>IF(E30=0,0,E35/E30)</f>
        <v>492395.16999999993</v>
      </c>
      <c r="F36" s="758"/>
      <c r="G36" s="759"/>
      <c r="H36" s="841">
        <f>IF(H35=0,0,H35/H30)</f>
        <v>192119.57190476189</v>
      </c>
      <c r="I36" s="840"/>
      <c r="J36" s="802"/>
      <c r="K36" s="841">
        <f>IF(K35=0,0,K35/K30)</f>
        <v>2061086.4021428572</v>
      </c>
      <c r="L36" s="840"/>
      <c r="M36" s="802"/>
      <c r="N36" s="841">
        <f>IF(N35=0,0,N35/N30)</f>
        <v>528306.26404761907</v>
      </c>
      <c r="O36" s="840"/>
      <c r="P36" s="802"/>
      <c r="Q36" s="841">
        <f>IF(Q35=0,0,Q35/Q30)</f>
        <v>642982.10357142857</v>
      </c>
      <c r="R36" s="840"/>
      <c r="S36" s="802"/>
      <c r="T36" s="841">
        <f>IF(T35=0,0,T35/T30)</f>
        <v>614263.2228571428</v>
      </c>
      <c r="U36" s="840"/>
      <c r="V36" s="802"/>
      <c r="W36" s="841">
        <f>IF(W35=0,0,W35/W30)</f>
        <v>374560.81380952382</v>
      </c>
      <c r="X36" s="840"/>
      <c r="Y36" s="802"/>
      <c r="Z36" s="753">
        <f>IF(Z35=0,0,Z35/Z30)</f>
        <v>165749.88095238095</v>
      </c>
      <c r="AA36" s="840"/>
      <c r="AB36" s="802"/>
      <c r="AC36" s="841">
        <f>IF(AC35=0,0,AC35/AC30)</f>
        <v>501754.90738095238</v>
      </c>
      <c r="AD36" s="840"/>
      <c r="AE36" s="802"/>
      <c r="AF36" s="841">
        <f>IF(AF35=0,0,AF35/AF30)</f>
        <v>666.38928571428573</v>
      </c>
      <c r="AG36" s="840"/>
      <c r="AH36" s="840"/>
      <c r="AI36" s="842">
        <f>IF(AI35=0,0,AI35/AI30)</f>
        <v>218069.47404761906</v>
      </c>
      <c r="AJ36" s="843"/>
      <c r="AK36" s="844"/>
      <c r="AL36" s="842">
        <f>IF(AL35=0,0,AL35/AL30)</f>
        <v>491118.82585882989</v>
      </c>
      <c r="AM36" s="843"/>
      <c r="AN36" s="844"/>
      <c r="AO36" s="842">
        <f>IF(AO35=0,0,AO35/AO30)</f>
        <v>504054.10714853473</v>
      </c>
      <c r="AP36" s="843"/>
      <c r="AQ36" s="844"/>
      <c r="AR36" s="842">
        <f>IF(AR35=0,0,AR35/AR30)</f>
        <v>1915126.5361904765</v>
      </c>
      <c r="AS36" s="843"/>
      <c r="AT36" s="844"/>
      <c r="AU36" s="842">
        <f>IF(AU35=0,0,AU35/AU30)</f>
        <v>342972.41952380957</v>
      </c>
      <c r="AV36" s="843"/>
      <c r="AW36" s="844"/>
      <c r="AX36" s="842">
        <f>IF(AX35=0,0,AX35/AX30)</f>
        <v>444403.11105952377</v>
      </c>
      <c r="AY36" s="843"/>
      <c r="AZ36" s="844"/>
      <c r="BA36" s="842">
        <f>IF(BA35=0,0,BA35/BA30)</f>
        <v>152152.4606071428</v>
      </c>
      <c r="BB36" s="843"/>
      <c r="BC36" s="843"/>
      <c r="BD36" s="842">
        <f>IF(BD35=0,0,BD35/BD30)</f>
        <v>1096982.0171428572</v>
      </c>
      <c r="BE36" s="847"/>
      <c r="BF36" s="848"/>
      <c r="BG36" s="767">
        <f>IF(BG35=0,0,BG35/BG30)</f>
        <v>378021.73198634275</v>
      </c>
      <c r="BH36" s="849"/>
      <c r="BI36" s="766"/>
      <c r="BJ36" s="767">
        <f>IF(BJ35=0,0,BJ35/BJ30)</f>
        <v>524777.29190476181</v>
      </c>
      <c r="BK36" s="768"/>
      <c r="BL36" s="769"/>
      <c r="BM36" s="794">
        <f>IF(BM35=0,0,BM35/BM30)</f>
        <v>1626495.4352380957</v>
      </c>
      <c r="BN36" s="850"/>
      <c r="BO36" s="850"/>
      <c r="BP36" s="767">
        <f>IF(BP35=0,0,BP35/BP30)</f>
        <v>1724855.0233333339</v>
      </c>
      <c r="BQ36" s="833"/>
      <c r="BR36" s="850"/>
      <c r="BS36" s="767">
        <f>IF(BS35=0,0,BS35/BS30)</f>
        <v>268299.85166666668</v>
      </c>
      <c r="BT36" s="768"/>
      <c r="BU36" s="769"/>
      <c r="BV36" s="852">
        <f>IF(BV35=0,0,BV35/BV30)</f>
        <v>139468.73809523811</v>
      </c>
      <c r="BW36" s="843"/>
      <c r="BX36" s="844"/>
      <c r="BY36" s="852">
        <f>IF(BY35=0,0,BY35/BY30)</f>
        <v>965196.38095238095</v>
      </c>
      <c r="BZ36" s="629"/>
      <c r="CA36" s="777"/>
      <c r="CB36" s="852">
        <f>IF(CB35=0,0,CB35/CB30)</f>
        <v>17211186.304285713</v>
      </c>
      <c r="CC36" s="779"/>
      <c r="CD36" s="779"/>
      <c r="CE36" s="842">
        <f>IF(CE35=0,0,CE35/CE30)</f>
        <v>8488705.9705379512</v>
      </c>
      <c r="CF36" s="64"/>
      <c r="CG36" s="853"/>
      <c r="CH36" s="842">
        <f>IF(CH35=0,0,CH35/CH30)</f>
        <v>10462930.855833331</v>
      </c>
      <c r="CI36" s="64"/>
      <c r="CJ36" s="853"/>
      <c r="CK36" s="842">
        <f>IF(CK35=0,0,CK35/CK30)</f>
        <v>8813920.4217561353</v>
      </c>
      <c r="CL36" s="64"/>
      <c r="CM36" s="853"/>
      <c r="CN36" s="842">
        <f>IF(CN35=0,0,CN35/CN30)</f>
        <v>14904548.802261904</v>
      </c>
      <c r="CO36" s="64"/>
      <c r="CP36" s="853"/>
      <c r="CQ36" s="842">
        <f>IF(CQ35=0,0,CQ35/CQ30)</f>
        <v>8375978.0336904749</v>
      </c>
      <c r="CR36" s="64"/>
      <c r="CS36" s="853"/>
      <c r="CT36" s="842">
        <f>IF(CT35=0,0,CT35/CT30)</f>
        <v>4184914.2389605534</v>
      </c>
      <c r="CU36" s="1014"/>
      <c r="CV36" s="853"/>
      <c r="CW36" s="842">
        <f>IF(CW35=0,0,CW35/CW30)</f>
        <v>580332.96697034268</v>
      </c>
      <c r="CX36" s="1014"/>
      <c r="CY36" s="853"/>
      <c r="CZ36" s="842">
        <f>IF(CZ35=0,0,CZ35/CZ30)</f>
        <v>580332.96697034268</v>
      </c>
      <c r="DA36" s="64"/>
      <c r="DB36" s="64"/>
      <c r="DC36" s="842">
        <f>IF(DC35=0,0,DC35/DC30)</f>
        <v>358843.75048230193</v>
      </c>
      <c r="DD36" s="64"/>
      <c r="DE36" s="853"/>
      <c r="DF36" s="842">
        <f>IF(DF35=0,0,DF35/DF30)</f>
        <v>1148319.9527933779</v>
      </c>
      <c r="DG36" s="64"/>
      <c r="DH36" s="853"/>
      <c r="DI36" s="842">
        <f>IF(DI35=0,0,DI35/DI30)</f>
        <v>358843.75048230193</v>
      </c>
      <c r="DJ36" s="64"/>
      <c r="DK36" s="853"/>
      <c r="DL36" s="842">
        <f>IF(DL35=0,0,DL35/DL30)</f>
        <v>589065.5280976491</v>
      </c>
      <c r="DM36" s="64"/>
      <c r="DN36" s="853"/>
      <c r="DO36" s="842">
        <f>IF(DO35=0,0,DO35/DO30)</f>
        <v>589065.5280976491</v>
      </c>
      <c r="DP36" s="64"/>
      <c r="DQ36" s="853"/>
      <c r="DR36" s="842">
        <f>IF(DR35=0,0,DR35/DR30)</f>
        <v>862145.15322663018</v>
      </c>
      <c r="DS36" s="64"/>
      <c r="DT36" s="853"/>
      <c r="DU36" s="842">
        <f>IF(DU35=0,0,DU35/DU30)</f>
        <v>862145.15322663018</v>
      </c>
      <c r="DV36" s="64"/>
      <c r="DW36" s="853"/>
      <c r="DX36" s="842">
        <f>IF(DX35=0,0,DX35/DX30)</f>
        <v>696584.13514168852</v>
      </c>
      <c r="DY36" s="64"/>
      <c r="DZ36" s="853"/>
      <c r="EA36" s="842">
        <f>IF(EA35=0,0,EA35/EA30)</f>
        <v>0</v>
      </c>
      <c r="EB36" s="64"/>
      <c r="EC36" s="853"/>
      <c r="ED36" s="842">
        <f>IF(ED35=0,0,ED35/ED30)</f>
        <v>610760.97858079651</v>
      </c>
      <c r="EE36" s="64"/>
      <c r="EF36" s="853"/>
      <c r="EG36" s="842">
        <f>IF(EG35=0,0,EG35/EG30)</f>
        <v>610760.97858079651</v>
      </c>
      <c r="EH36" s="64"/>
      <c r="EI36" s="64"/>
      <c r="EJ36" s="842">
        <f>IF(EJ35=0,0,EJ35/EJ30)</f>
        <v>358843.75048230193</v>
      </c>
      <c r="EK36" s="64"/>
      <c r="EL36" s="853"/>
      <c r="EM36" s="842">
        <f>IF(EM35=0,0,EM35/EM30)</f>
        <v>358843.75048230193</v>
      </c>
      <c r="EN36" s="64"/>
      <c r="EO36" s="853"/>
      <c r="EP36" s="842">
        <f>IF(EP35=0,0,EP35/EP30)</f>
        <v>1381330.6656920824</v>
      </c>
      <c r="EQ36" s="64"/>
      <c r="ER36" s="853"/>
      <c r="ES36" s="767">
        <f>IF(ES35=0,0,ES35/ES30)</f>
        <v>287721.65142857144</v>
      </c>
      <c r="ET36" s="850"/>
      <c r="EU36" s="850"/>
      <c r="EV36" s="767">
        <f>IF(EV35=0,0,EV35/EV30)</f>
        <v>452945.65595238085</v>
      </c>
      <c r="EW36" s="768"/>
      <c r="EX36" s="769"/>
      <c r="EY36" s="767">
        <f>IF(EY35=0,0,EY35/EY30)</f>
        <v>849910.40714285721</v>
      </c>
      <c r="EZ36" s="768"/>
      <c r="FA36" s="769"/>
      <c r="FB36" s="767">
        <f>IF(FB35=0,0,FB35/FB30)</f>
        <v>755190.9545238096</v>
      </c>
      <c r="FC36" s="768"/>
      <c r="FD36" s="769"/>
      <c r="FE36" s="767">
        <f>IF(FE35=0,0,FE35/FE30)</f>
        <v>2817559.1388095235</v>
      </c>
      <c r="FF36" s="768"/>
      <c r="FG36" s="769"/>
      <c r="FH36" s="842">
        <f>IF(FH35=0,0,FH35/FH30)</f>
        <v>0</v>
      </c>
      <c r="FI36" s="779"/>
      <c r="FJ36" s="903"/>
      <c r="FK36" s="646">
        <f>IF(FK35=0,0,FK35/FK30)</f>
        <v>0</v>
      </c>
      <c r="FL36" s="779"/>
      <c r="FM36" s="903"/>
      <c r="FN36" s="842">
        <f>IF(FN35=0,0,FN35/FN30)</f>
        <v>0</v>
      </c>
      <c r="FO36" s="779"/>
      <c r="FP36" s="903"/>
      <c r="FQ36" s="842">
        <f>IF(FQ35=0,0,FQ35/FQ30)</f>
        <v>0</v>
      </c>
      <c r="FR36" s="64"/>
      <c r="FS36" s="853"/>
      <c r="FT36" s="842">
        <f>IF(FT35=0,0,FT35/FT30)</f>
        <v>0</v>
      </c>
      <c r="FU36" s="64"/>
      <c r="FV36" s="853"/>
      <c r="FW36" s="842">
        <f>IF(FW35=0,0,FW35/FW30)</f>
        <v>0</v>
      </c>
      <c r="FX36" s="779"/>
      <c r="FY36" s="903"/>
      <c r="FZ36" s="842">
        <f>IF(FZ35=0,0,FZ35/FZ30)</f>
        <v>0</v>
      </c>
      <c r="GA36" s="779"/>
      <c r="GB36" s="903"/>
      <c r="GC36" s="841">
        <f>IF(GC35=0,0,GC35/GC30)</f>
        <v>0</v>
      </c>
      <c r="GD36" s="895"/>
      <c r="GE36" s="896"/>
      <c r="GF36" s="753">
        <f>IF(GF35=0,0,GF35/GF30)</f>
        <v>0</v>
      </c>
      <c r="GG36" s="895"/>
      <c r="GH36" s="896"/>
      <c r="GI36" s="753">
        <f>IF(GI35=0,0,GI35/GI30)</f>
        <v>54071.858634542383</v>
      </c>
      <c r="GJ36" s="895"/>
      <c r="GK36" s="896"/>
      <c r="GL36" s="753">
        <f>IF(GL35=0,0,GL35/GL30)</f>
        <v>569706.38131622749</v>
      </c>
      <c r="GM36" s="895"/>
      <c r="GN36" s="896"/>
      <c r="GO36" s="841">
        <f>IF(GO35=0,0,GO35/GO30)</f>
        <v>315807.80806706124</v>
      </c>
      <c r="GP36" s="895"/>
      <c r="GQ36" s="896"/>
      <c r="GR36" s="753">
        <f>IF(GR35=0,0,GR35/GR30)</f>
        <v>2455694.6057164008</v>
      </c>
      <c r="GS36" s="895"/>
      <c r="GT36" s="896"/>
      <c r="GU36" s="753">
        <f>IF(GU35=0,0,GU35/GU30)</f>
        <v>2381057.2831341736</v>
      </c>
      <c r="GV36" s="895"/>
      <c r="GW36" s="896"/>
      <c r="GX36" s="753">
        <f>IF(GX35=0,0,GX35/GX30)</f>
        <v>1196701.0230144248</v>
      </c>
      <c r="GY36" s="895"/>
      <c r="GZ36" s="896"/>
      <c r="HA36" s="841">
        <f>IF(HA35=0,0,HA35/HA30)</f>
        <v>101371.67587992638</v>
      </c>
      <c r="HB36" s="895"/>
      <c r="HC36" s="896"/>
      <c r="HD36" s="753">
        <f>IF(HD35=0,0,HD35/HD30)</f>
        <v>1324739.0190312832</v>
      </c>
      <c r="HE36" s="895"/>
      <c r="HF36" s="896"/>
      <c r="HG36" s="753">
        <f>IF(HG35=0,0,HG35/HG30)</f>
        <v>1265.0964868486849</v>
      </c>
      <c r="HH36" s="895"/>
      <c r="HI36" s="896"/>
      <c r="HJ36" s="753">
        <f>IF(HJ35=0,0,HJ35/HJ30)</f>
        <v>1265.0964868486849</v>
      </c>
      <c r="HK36" s="895"/>
      <c r="HL36" s="896"/>
      <c r="HM36" s="841">
        <f>IF(HM35=0,0,HM35/HM30)</f>
        <v>264992.80921158625</v>
      </c>
      <c r="HN36" s="895"/>
      <c r="HO36" s="896"/>
      <c r="HP36" s="841">
        <f>IF(HP35=0,0,HP35/HP30)</f>
        <v>264992.80921158625</v>
      </c>
      <c r="HQ36" s="895"/>
      <c r="HR36" s="896"/>
      <c r="HS36" s="841">
        <f>IF(HS35=0,0,HS35/HS30)</f>
        <v>57670.581565716173</v>
      </c>
      <c r="HT36" s="895"/>
      <c r="HU36" s="896"/>
      <c r="HV36" s="841">
        <f>IF(HV35=0,0,HV35/HV30)</f>
        <v>18521.470413691502</v>
      </c>
      <c r="HW36" s="895"/>
      <c r="HX36" s="896"/>
      <c r="HY36" s="841">
        <f>IF(HY35=0,0,HY35/HY30)</f>
        <v>28877.860663774096</v>
      </c>
      <c r="HZ36" s="895"/>
      <c r="IA36" s="896"/>
      <c r="IB36" s="841">
        <f>IF(IB35=0,0,IB35/IB30)</f>
        <v>29568.856205520158</v>
      </c>
      <c r="IC36" s="895"/>
      <c r="ID36" s="896"/>
      <c r="IE36" s="841">
        <f>IF(IE35=0,0,IE35/IE30)</f>
        <v>106487.47415461435</v>
      </c>
      <c r="IF36" s="895"/>
      <c r="IG36" s="896"/>
      <c r="IH36" s="753">
        <f>IF(IH35=0,0,IH35/IH30)</f>
        <v>106494.60279196121</v>
      </c>
      <c r="II36" s="895"/>
      <c r="IJ36" s="896"/>
      <c r="IK36" s="841">
        <f>IF(IK35=0,0,IK35/IK30)</f>
        <v>364951.30976005772</v>
      </c>
      <c r="IL36" s="895"/>
      <c r="IM36" s="896"/>
      <c r="IN36" s="841">
        <f>IF(IN35=0,0,IN35/IN30)</f>
        <v>334883.27490976005</v>
      </c>
      <c r="IO36" s="895"/>
      <c r="IP36" s="896"/>
      <c r="IQ36" s="674"/>
      <c r="IR36" s="681"/>
      <c r="IS36" s="673"/>
      <c r="IT36" s="647"/>
      <c r="IU36" s="318"/>
      <c r="IV36" s="318"/>
      <c r="IW36" s="318"/>
      <c r="IX36" s="318"/>
      <c r="IY36" s="318"/>
      <c r="IZ36" s="318"/>
      <c r="JA36" s="318"/>
      <c r="JB36" s="318"/>
      <c r="JC36" s="318"/>
      <c r="JD36" s="318"/>
      <c r="JE36" s="318"/>
    </row>
    <row r="37" spans="1:265" ht="35.1" customHeight="1">
      <c r="A37" s="360">
        <f>+A36+1</f>
        <v>19</v>
      </c>
      <c r="B37" s="672" t="s">
        <v>339</v>
      </c>
      <c r="C37" s="676"/>
      <c r="D37" s="675"/>
      <c r="E37" s="854">
        <v>13</v>
      </c>
      <c r="F37" s="855"/>
      <c r="G37" s="856"/>
      <c r="H37" s="854">
        <v>13</v>
      </c>
      <c r="I37" s="855"/>
      <c r="J37" s="857"/>
      <c r="K37" s="854">
        <v>13</v>
      </c>
      <c r="L37" s="855"/>
      <c r="M37" s="857"/>
      <c r="N37" s="854">
        <v>13</v>
      </c>
      <c r="O37" s="855"/>
      <c r="P37" s="857"/>
      <c r="Q37" s="854">
        <v>13</v>
      </c>
      <c r="R37" s="855"/>
      <c r="S37" s="857"/>
      <c r="T37" s="854">
        <v>13</v>
      </c>
      <c r="U37" s="855"/>
      <c r="V37" s="857"/>
      <c r="W37" s="854">
        <v>13</v>
      </c>
      <c r="X37" s="855"/>
      <c r="Y37" s="857"/>
      <c r="Z37" s="858">
        <v>13</v>
      </c>
      <c r="AA37" s="855"/>
      <c r="AB37" s="857"/>
      <c r="AC37" s="854">
        <v>13</v>
      </c>
      <c r="AD37" s="855"/>
      <c r="AE37" s="857"/>
      <c r="AF37" s="854">
        <v>13</v>
      </c>
      <c r="AG37" s="855"/>
      <c r="AH37" s="855"/>
      <c r="AI37" s="859">
        <v>13</v>
      </c>
      <c r="AJ37" s="845"/>
      <c r="AK37" s="860"/>
      <c r="AL37" s="859">
        <v>13</v>
      </c>
      <c r="AM37" s="845"/>
      <c r="AN37" s="860"/>
      <c r="AO37" s="859">
        <v>13</v>
      </c>
      <c r="AP37" s="845"/>
      <c r="AQ37" s="860"/>
      <c r="AR37" s="854">
        <v>13</v>
      </c>
      <c r="AS37" s="845"/>
      <c r="AT37" s="860"/>
      <c r="AU37" s="861">
        <v>13</v>
      </c>
      <c r="AV37" s="845"/>
      <c r="AW37" s="860"/>
      <c r="AX37" s="859">
        <v>13</v>
      </c>
      <c r="AY37" s="845"/>
      <c r="AZ37" s="860"/>
      <c r="BA37" s="859">
        <v>13</v>
      </c>
      <c r="BB37" s="845"/>
      <c r="BC37" s="845"/>
      <c r="BD37" s="859">
        <v>13</v>
      </c>
      <c r="BE37" s="845"/>
      <c r="BF37" s="860"/>
      <c r="BG37" s="862">
        <v>13</v>
      </c>
      <c r="BH37" s="849"/>
      <c r="BI37" s="766"/>
      <c r="BJ37" s="862">
        <v>13</v>
      </c>
      <c r="BK37" s="768"/>
      <c r="BL37" s="769"/>
      <c r="BM37" s="863">
        <v>13</v>
      </c>
      <c r="BN37" s="850"/>
      <c r="BO37" s="796"/>
      <c r="BP37" s="862">
        <v>13</v>
      </c>
      <c r="BQ37" s="833"/>
      <c r="BR37" s="769"/>
      <c r="BS37" s="862">
        <v>13</v>
      </c>
      <c r="BT37" s="851"/>
      <c r="BU37" s="769"/>
      <c r="BV37" s="862">
        <v>13</v>
      </c>
      <c r="BW37" s="845"/>
      <c r="BX37" s="860"/>
      <c r="BY37" s="862">
        <v>13</v>
      </c>
      <c r="BZ37" s="629"/>
      <c r="CA37" s="777"/>
      <c r="CB37" s="862">
        <v>13</v>
      </c>
      <c r="CC37" s="753"/>
      <c r="CD37" s="779"/>
      <c r="CE37" s="862">
        <v>13</v>
      </c>
      <c r="CF37" s="864"/>
      <c r="CG37" s="865"/>
      <c r="CH37" s="862">
        <v>13</v>
      </c>
      <c r="CI37" s="864"/>
      <c r="CJ37" s="865"/>
      <c r="CK37" s="862">
        <v>13</v>
      </c>
      <c r="CL37" s="864"/>
      <c r="CM37" s="865"/>
      <c r="CN37" s="862">
        <v>13</v>
      </c>
      <c r="CO37" s="864"/>
      <c r="CP37" s="865"/>
      <c r="CQ37" s="862">
        <v>13</v>
      </c>
      <c r="CR37" s="864"/>
      <c r="CS37" s="865"/>
      <c r="CT37" s="862">
        <f>'6A-Estimate &amp; Reconcile'!AW26</f>
        <v>12.976336650175808</v>
      </c>
      <c r="CU37" s="864"/>
      <c r="CV37" s="865"/>
      <c r="CW37" s="862">
        <f>'6A-Estimate &amp; Reconcile'!AX26</f>
        <v>12.829358152548584</v>
      </c>
      <c r="CX37" s="864"/>
      <c r="CY37" s="865"/>
      <c r="CZ37" s="862">
        <f>'6A-Estimate &amp; Reconcile'!AY26</f>
        <v>12.829358152548584</v>
      </c>
      <c r="DA37" s="864"/>
      <c r="DB37" s="864"/>
      <c r="DC37" s="862">
        <f>'6A-Estimate &amp; Reconcile'!AZ26</f>
        <v>7.0104139820899372</v>
      </c>
      <c r="DD37" s="864"/>
      <c r="DE37" s="865"/>
      <c r="DF37" s="859">
        <f>'6A-Estimate &amp; Reconcile'!BA26</f>
        <v>2.9415200270074657</v>
      </c>
      <c r="DG37" s="864"/>
      <c r="DH37" s="865"/>
      <c r="DI37" s="859">
        <f>'6A-Estimate &amp; Reconcile'!BB26</f>
        <v>7.0104139820899372</v>
      </c>
      <c r="DJ37" s="864"/>
      <c r="DK37" s="865"/>
      <c r="DL37" s="859">
        <f>'6A-Estimate &amp; Reconcile'!BC26</f>
        <v>7.4752603492373417</v>
      </c>
      <c r="DM37" s="864"/>
      <c r="DN37" s="865"/>
      <c r="DO37" s="859">
        <f>'6A-Estimate &amp; Reconcile'!BD26</f>
        <v>7.4752603492373417</v>
      </c>
      <c r="DP37" s="864"/>
      <c r="DQ37" s="865"/>
      <c r="DR37" s="859">
        <f>'6A-Estimate &amp; Reconcile'!BE26</f>
        <v>7.3247243083831091</v>
      </c>
      <c r="DS37" s="864"/>
      <c r="DT37" s="865"/>
      <c r="DU37" s="859">
        <f>'6A-Estimate &amp; Reconcile'!BF26</f>
        <v>7.3247243083831091</v>
      </c>
      <c r="DV37" s="864"/>
      <c r="DW37" s="865"/>
      <c r="DX37" s="859">
        <f>'6A-Estimate &amp; Reconcile'!BG26</f>
        <v>12.857836139778524</v>
      </c>
      <c r="DY37" s="864"/>
      <c r="DZ37" s="865"/>
      <c r="EA37" s="859">
        <f>'6A-Estimate &amp; Reconcile'!BJ26</f>
        <v>7.0104139820899372</v>
      </c>
      <c r="EB37" s="864"/>
      <c r="EC37" s="865"/>
      <c r="ED37" s="859">
        <f>'6A-Estimate &amp; Reconcile'!BH26</f>
        <v>13</v>
      </c>
      <c r="EE37" s="864"/>
      <c r="EF37" s="865"/>
      <c r="EG37" s="859">
        <f>'6A-Estimate &amp; Reconcile'!BI26</f>
        <v>13</v>
      </c>
      <c r="EH37" s="864"/>
      <c r="EI37" s="864"/>
      <c r="EJ37" s="859">
        <f>'6A-Estimate &amp; Reconcile'!BJ26</f>
        <v>7.0104139820899372</v>
      </c>
      <c r="EK37" s="864"/>
      <c r="EL37" s="865"/>
      <c r="EM37" s="859">
        <f>'6A-Estimate &amp; Reconcile'!BK26</f>
        <v>7.0104139820899372</v>
      </c>
      <c r="EN37" s="864"/>
      <c r="EO37" s="865"/>
      <c r="EP37" s="859">
        <f>'6A-Estimate &amp; Reconcile'!BL26</f>
        <v>8.1998104570205772</v>
      </c>
      <c r="EQ37" s="864"/>
      <c r="ER37" s="865"/>
      <c r="ES37" s="862">
        <v>13</v>
      </c>
      <c r="ET37" s="795"/>
      <c r="EU37" s="795"/>
      <c r="EV37" s="862">
        <v>13</v>
      </c>
      <c r="EW37" s="795"/>
      <c r="EX37" s="795"/>
      <c r="EY37" s="862">
        <f>+'6A-Estimate &amp; Reconcile'!AT26</f>
        <v>4.0864700077868994</v>
      </c>
      <c r="EZ37" s="795"/>
      <c r="FA37" s="795"/>
      <c r="FB37" s="862">
        <f>+'6A-Estimate &amp; Reconcile'!AU26</f>
        <v>13.000000000000005</v>
      </c>
      <c r="FC37" s="795"/>
      <c r="FD37" s="795"/>
      <c r="FE37" s="862">
        <f>+'6A-Estimate &amp; Reconcile'!AV26</f>
        <v>12.991127071777958</v>
      </c>
      <c r="FF37" s="795"/>
      <c r="FG37" s="795"/>
      <c r="FH37" s="854"/>
      <c r="FI37" s="895"/>
      <c r="FJ37" s="896"/>
      <c r="FK37" s="854"/>
      <c r="FL37" s="911"/>
      <c r="FM37" s="917"/>
      <c r="FN37" s="854"/>
      <c r="FO37" s="779"/>
      <c r="FP37" s="918"/>
      <c r="FQ37" s="854"/>
      <c r="FR37" s="779"/>
      <c r="FS37" s="918"/>
      <c r="FT37" s="854"/>
      <c r="FU37" s="916"/>
      <c r="FV37" s="918"/>
      <c r="FW37" s="854"/>
      <c r="FX37" s="779"/>
      <c r="FY37" s="918"/>
      <c r="FZ37" s="854"/>
      <c r="GA37" s="779"/>
      <c r="GB37" s="918"/>
      <c r="GC37" s="854"/>
      <c r="GD37" s="911"/>
      <c r="GE37" s="912"/>
      <c r="GF37" s="854"/>
      <c r="GG37" s="911"/>
      <c r="GH37" s="912"/>
      <c r="GI37" s="854">
        <f>'6A-Estimate &amp; Reconcile'!BM26</f>
        <v>26.964625838840401</v>
      </c>
      <c r="GJ37" s="911"/>
      <c r="GK37" s="912"/>
      <c r="GL37" s="854">
        <f>'6A-Estimate &amp; Reconcile'!BN26</f>
        <v>11.327667556985448</v>
      </c>
      <c r="GM37" s="911"/>
      <c r="GN37" s="912"/>
      <c r="GO37" s="854">
        <f>'6A-Estimate &amp; Reconcile'!BO26</f>
        <v>9.655658993705293</v>
      </c>
      <c r="GP37" s="911"/>
      <c r="GQ37" s="912"/>
      <c r="GR37" s="854">
        <f>'6A-Estimate &amp; Reconcile'!BP26</f>
        <v>9.6608811293790922</v>
      </c>
      <c r="GS37" s="911"/>
      <c r="GT37" s="912"/>
      <c r="GU37" s="854">
        <f>'6A-Estimate &amp; Reconcile'!BQ26</f>
        <v>8.4409611806949307</v>
      </c>
      <c r="GV37" s="911"/>
      <c r="GW37" s="912"/>
      <c r="GX37" s="854">
        <f>'6A-Estimate &amp; Reconcile'!BR26</f>
        <v>10.491764971946381</v>
      </c>
      <c r="GY37" s="911"/>
      <c r="GZ37" s="912"/>
      <c r="HA37" s="854">
        <f>'6A-Estimate &amp; Reconcile'!BS26</f>
        <v>54.835013057013718</v>
      </c>
      <c r="HB37" s="911"/>
      <c r="HC37" s="912"/>
      <c r="HD37" s="854">
        <f>'6A-Estimate &amp; Reconcile'!BT26</f>
        <v>11.603525391813077</v>
      </c>
      <c r="HE37" s="911"/>
      <c r="HF37" s="912"/>
      <c r="HG37" s="854">
        <f>'6A-Estimate &amp; Reconcile'!BU26</f>
        <v>2078.7586535721175</v>
      </c>
      <c r="HH37" s="911"/>
      <c r="HI37" s="912"/>
      <c r="HJ37" s="854">
        <f>'6A-Estimate &amp; Reconcile'!BV26</f>
        <v>2078.7586535721175</v>
      </c>
      <c r="HK37" s="911"/>
      <c r="HL37" s="912"/>
      <c r="HM37" s="854">
        <f>'6A-Estimate &amp; Reconcile'!BW26</f>
        <v>13</v>
      </c>
      <c r="HN37" s="911"/>
      <c r="HO37" s="912"/>
      <c r="HP37" s="854">
        <f>'6A-Estimate &amp; Reconcile'!BX26</f>
        <v>13</v>
      </c>
      <c r="HQ37" s="911"/>
      <c r="HR37" s="912"/>
      <c r="HS37" s="854">
        <f>'6A-Estimate &amp; Reconcile'!BY26</f>
        <v>9.6251811347344081</v>
      </c>
      <c r="HT37" s="911"/>
      <c r="HU37" s="912"/>
      <c r="HV37" s="854">
        <f>'6A-Estimate &amp; Reconcile'!BZ26</f>
        <v>13</v>
      </c>
      <c r="HW37" s="911"/>
      <c r="HX37" s="912"/>
      <c r="HY37" s="854">
        <f>'6A-Estimate &amp; Reconcile'!CA26</f>
        <v>12.696897332439141</v>
      </c>
      <c r="HZ37" s="911"/>
      <c r="IA37" s="912"/>
      <c r="IB37" s="854">
        <f>'6A-Estimate &amp; Reconcile'!CB26</f>
        <v>12.703980548324131</v>
      </c>
      <c r="IC37" s="911"/>
      <c r="ID37" s="912"/>
      <c r="IE37" s="854">
        <f>'6A-Estimate &amp; Reconcile'!CC26</f>
        <v>13</v>
      </c>
      <c r="IF37" s="911"/>
      <c r="IG37" s="912"/>
      <c r="IH37" s="854">
        <f>'6A-Estimate &amp; Reconcile'!CD26</f>
        <v>13</v>
      </c>
      <c r="II37" s="911"/>
      <c r="IJ37" s="912"/>
      <c r="IK37" s="854">
        <f>'6A-Estimate &amp; Reconcile'!CE26</f>
        <v>13</v>
      </c>
      <c r="IL37" s="911"/>
      <c r="IM37" s="912"/>
      <c r="IN37" s="854">
        <f>'6A-Estimate &amp; Reconcile'!CF26</f>
        <v>7.8231983268560645</v>
      </c>
      <c r="IO37" s="911"/>
      <c r="IP37" s="912"/>
      <c r="IQ37" s="674"/>
      <c r="IR37" s="681"/>
      <c r="IS37" s="673"/>
      <c r="IT37" s="647"/>
      <c r="IU37" s="318"/>
      <c r="IV37" s="318"/>
      <c r="IW37" s="318"/>
      <c r="IX37" s="318"/>
      <c r="IY37" s="318"/>
      <c r="IZ37" s="318"/>
      <c r="JA37" s="318"/>
      <c r="JB37" s="318"/>
      <c r="JC37" s="318"/>
      <c r="JD37" s="318"/>
      <c r="JE37" s="318"/>
    </row>
    <row r="38" spans="1:265" ht="36" customHeight="1" thickBot="1">
      <c r="A38" s="360">
        <v>20</v>
      </c>
      <c r="B38" s="672" t="s">
        <v>210</v>
      </c>
      <c r="C38" s="671"/>
      <c r="D38" s="670"/>
      <c r="E38" s="866">
        <v>2006</v>
      </c>
      <c r="F38" s="867"/>
      <c r="G38" s="868"/>
      <c r="H38" s="866">
        <v>2007</v>
      </c>
      <c r="I38" s="869"/>
      <c r="J38" s="870"/>
      <c r="K38" s="866">
        <v>2007</v>
      </c>
      <c r="L38" s="869"/>
      <c r="M38" s="870"/>
      <c r="N38" s="866">
        <v>2007</v>
      </c>
      <c r="O38" s="869"/>
      <c r="P38" s="870"/>
      <c r="Q38" s="866">
        <v>2008</v>
      </c>
      <c r="R38" s="872"/>
      <c r="S38" s="873"/>
      <c r="T38" s="866">
        <v>2009</v>
      </c>
      <c r="U38" s="872"/>
      <c r="V38" s="873"/>
      <c r="W38" s="874">
        <v>2009</v>
      </c>
      <c r="X38" s="872"/>
      <c r="Y38" s="873"/>
      <c r="Z38" s="871">
        <v>2008</v>
      </c>
      <c r="AA38" s="872"/>
      <c r="AB38" s="873"/>
      <c r="AC38" s="866">
        <v>2009</v>
      </c>
      <c r="AD38" s="872"/>
      <c r="AE38" s="873"/>
      <c r="AF38" s="866">
        <v>2008</v>
      </c>
      <c r="AG38" s="840"/>
      <c r="AH38" s="840"/>
      <c r="AI38" s="875">
        <v>2010</v>
      </c>
      <c r="AJ38" s="876"/>
      <c r="AK38" s="877"/>
      <c r="AL38" s="875">
        <v>2011</v>
      </c>
      <c r="AM38" s="876"/>
      <c r="AN38" s="877"/>
      <c r="AO38" s="875">
        <v>2011</v>
      </c>
      <c r="AP38" s="876"/>
      <c r="AQ38" s="877"/>
      <c r="AR38" s="875">
        <v>2012</v>
      </c>
      <c r="AS38" s="876"/>
      <c r="AT38" s="877"/>
      <c r="AU38" s="875">
        <v>2012</v>
      </c>
      <c r="AV38" s="876"/>
      <c r="AW38" s="877"/>
      <c r="AX38" s="875">
        <v>2012</v>
      </c>
      <c r="AY38" s="876"/>
      <c r="AZ38" s="877"/>
      <c r="BA38" s="875">
        <v>2012</v>
      </c>
      <c r="BB38" s="876"/>
      <c r="BC38" s="876"/>
      <c r="BD38" s="875">
        <v>2012</v>
      </c>
      <c r="BE38" s="876"/>
      <c r="BF38" s="877"/>
      <c r="BG38" s="878">
        <v>2011</v>
      </c>
      <c r="BH38" s="849"/>
      <c r="BI38" s="879"/>
      <c r="BJ38" s="764" t="s">
        <v>732</v>
      </c>
      <c r="BK38" s="880"/>
      <c r="BL38" s="881"/>
      <c r="BM38" s="882">
        <v>2013</v>
      </c>
      <c r="BN38" s="883"/>
      <c r="BO38" s="884"/>
      <c r="BP38" s="885" t="s">
        <v>826</v>
      </c>
      <c r="BQ38" s="886"/>
      <c r="BR38" s="887"/>
      <c r="BS38" s="885" t="s">
        <v>826</v>
      </c>
      <c r="BT38" s="888"/>
      <c r="BU38" s="887"/>
      <c r="BV38" s="866">
        <v>2010</v>
      </c>
      <c r="BW38" s="876"/>
      <c r="BX38" s="877"/>
      <c r="BY38" s="866">
        <v>2011</v>
      </c>
      <c r="BZ38" s="889"/>
      <c r="CA38" s="890"/>
      <c r="CB38" s="778">
        <v>2012</v>
      </c>
      <c r="CC38" s="779"/>
      <c r="CD38" s="779"/>
      <c r="CE38" s="875">
        <v>2011</v>
      </c>
      <c r="CF38" s="256"/>
      <c r="CG38" s="891"/>
      <c r="CH38" s="875">
        <v>2013</v>
      </c>
      <c r="CI38" s="256"/>
      <c r="CJ38" s="891"/>
      <c r="CK38" s="875">
        <v>2012</v>
      </c>
      <c r="CL38" s="256"/>
      <c r="CM38" s="891"/>
      <c r="CN38" s="875">
        <v>2013</v>
      </c>
      <c r="CO38" s="256"/>
      <c r="CP38" s="891"/>
      <c r="CQ38" s="875">
        <v>2016</v>
      </c>
      <c r="CR38" s="256"/>
      <c r="CS38" s="891"/>
      <c r="CT38" s="875">
        <v>2016</v>
      </c>
      <c r="CU38" s="256"/>
      <c r="CV38" s="891"/>
      <c r="CW38" s="875">
        <v>2016</v>
      </c>
      <c r="CX38" s="256"/>
      <c r="CY38" s="891"/>
      <c r="CZ38" s="875">
        <v>2016</v>
      </c>
      <c r="DA38" s="256"/>
      <c r="DB38" s="256"/>
      <c r="DC38" s="875">
        <v>2015</v>
      </c>
      <c r="DD38" s="256"/>
      <c r="DE38" s="891"/>
      <c r="DF38" s="875">
        <v>2015</v>
      </c>
      <c r="DG38" s="256"/>
      <c r="DH38" s="891"/>
      <c r="DI38" s="875">
        <v>2015</v>
      </c>
      <c r="DJ38" s="256"/>
      <c r="DK38" s="891"/>
      <c r="DL38" s="875">
        <v>2015</v>
      </c>
      <c r="DM38" s="256"/>
      <c r="DN38" s="891"/>
      <c r="DO38" s="875">
        <v>2015</v>
      </c>
      <c r="DP38" s="256"/>
      <c r="DQ38" s="891"/>
      <c r="DR38" s="875">
        <v>2015</v>
      </c>
      <c r="DS38" s="256"/>
      <c r="DT38" s="891"/>
      <c r="DU38" s="875">
        <v>2015</v>
      </c>
      <c r="DV38" s="256"/>
      <c r="DW38" s="891"/>
      <c r="DX38" s="875">
        <v>2016</v>
      </c>
      <c r="DY38" s="256"/>
      <c r="DZ38" s="891"/>
      <c r="EA38" s="875">
        <v>2016</v>
      </c>
      <c r="EB38" s="256"/>
      <c r="EC38" s="891"/>
      <c r="ED38" s="875">
        <v>2016</v>
      </c>
      <c r="EE38" s="256"/>
      <c r="EF38" s="891"/>
      <c r="EG38" s="875">
        <v>2016</v>
      </c>
      <c r="EH38" s="256"/>
      <c r="EI38" s="256"/>
      <c r="EJ38" s="875">
        <v>2015</v>
      </c>
      <c r="EK38" s="256"/>
      <c r="EL38" s="891"/>
      <c r="EM38" s="875">
        <v>2015</v>
      </c>
      <c r="EN38" s="256"/>
      <c r="EO38" s="891"/>
      <c r="EP38" s="875">
        <v>2017</v>
      </c>
      <c r="EQ38" s="256"/>
      <c r="ER38" s="891"/>
      <c r="ES38" s="885" t="s">
        <v>842</v>
      </c>
      <c r="ET38" s="883"/>
      <c r="EU38" s="883"/>
      <c r="EV38" s="885" t="s">
        <v>842</v>
      </c>
      <c r="EW38" s="888"/>
      <c r="EX38" s="887"/>
      <c r="EY38" s="885" t="s">
        <v>1099</v>
      </c>
      <c r="EZ38" s="888"/>
      <c r="FA38" s="887"/>
      <c r="FB38" s="885" t="s">
        <v>842</v>
      </c>
      <c r="FC38" s="888"/>
      <c r="FD38" s="887"/>
      <c r="FE38" s="885" t="s">
        <v>842</v>
      </c>
      <c r="FF38" s="888"/>
      <c r="FG38" s="887"/>
      <c r="FH38" s="866"/>
      <c r="FI38" s="904"/>
      <c r="FJ38" s="905"/>
      <c r="FK38" s="871"/>
      <c r="FL38" s="779"/>
      <c r="FM38" s="903"/>
      <c r="FN38" s="866"/>
      <c r="FO38" s="919"/>
      <c r="FP38" s="920"/>
      <c r="FQ38" s="866"/>
      <c r="FR38" s="919"/>
      <c r="FS38" s="920"/>
      <c r="FT38" s="866"/>
      <c r="FU38" s="919"/>
      <c r="FV38" s="920"/>
      <c r="FW38" s="866"/>
      <c r="FX38" s="904"/>
      <c r="FY38" s="905"/>
      <c r="FZ38" s="866"/>
      <c r="GA38" s="904"/>
      <c r="GB38" s="905"/>
      <c r="GC38" s="757"/>
      <c r="GD38" s="914"/>
      <c r="GE38" s="915"/>
      <c r="GF38" s="327"/>
      <c r="GG38" s="914"/>
      <c r="GH38" s="915"/>
      <c r="GI38" s="327"/>
      <c r="GJ38" s="914"/>
      <c r="GK38" s="915"/>
      <c r="GL38" s="327"/>
      <c r="GM38" s="914"/>
      <c r="GN38" s="915"/>
      <c r="GO38" s="757"/>
      <c r="GP38" s="914"/>
      <c r="GQ38" s="915"/>
      <c r="GR38" s="327"/>
      <c r="GS38" s="914"/>
      <c r="GT38" s="915"/>
      <c r="GU38" s="327"/>
      <c r="GV38" s="914"/>
      <c r="GW38" s="915"/>
      <c r="GX38" s="327"/>
      <c r="GY38" s="914"/>
      <c r="GZ38" s="915"/>
      <c r="HA38" s="757"/>
      <c r="HB38" s="914"/>
      <c r="HC38" s="915"/>
      <c r="HD38" s="327"/>
      <c r="HE38" s="914"/>
      <c r="HF38" s="915"/>
      <c r="HG38" s="327"/>
      <c r="HH38" s="914"/>
      <c r="HI38" s="915"/>
      <c r="HJ38" s="327"/>
      <c r="HK38" s="914"/>
      <c r="HL38" s="915"/>
      <c r="HM38" s="913"/>
      <c r="HN38" s="914"/>
      <c r="HO38" s="915"/>
      <c r="HP38" s="913"/>
      <c r="HQ38" s="914"/>
      <c r="HR38" s="915"/>
      <c r="HS38" s="913"/>
      <c r="HT38" s="914"/>
      <c r="HU38" s="915"/>
      <c r="HV38" s="913"/>
      <c r="HW38" s="914"/>
      <c r="HX38" s="915"/>
      <c r="HY38" s="913"/>
      <c r="HZ38" s="914"/>
      <c r="IA38" s="915"/>
      <c r="IB38" s="913"/>
      <c r="IC38" s="914"/>
      <c r="ID38" s="915"/>
      <c r="IE38" s="913"/>
      <c r="IF38" s="914"/>
      <c r="IG38" s="915"/>
      <c r="IH38" s="327"/>
      <c r="II38" s="914"/>
      <c r="IJ38" s="915"/>
      <c r="IK38" s="913"/>
      <c r="IL38" s="914"/>
      <c r="IM38" s="915"/>
      <c r="IN38" s="757"/>
      <c r="IO38" s="914"/>
      <c r="IP38" s="915"/>
      <c r="IQ38" s="674"/>
      <c r="IR38" s="669"/>
      <c r="IS38" s="668"/>
      <c r="IT38" s="647"/>
      <c r="IU38" s="318"/>
      <c r="IV38" s="318"/>
      <c r="IW38" s="318"/>
      <c r="IX38" s="318"/>
      <c r="IY38" s="318"/>
      <c r="IZ38" s="318"/>
      <c r="JA38" s="318"/>
      <c r="JB38" s="318"/>
      <c r="JC38" s="318"/>
      <c r="JD38" s="318"/>
      <c r="JE38" s="318"/>
    </row>
    <row r="39" spans="1:265" s="318" customFormat="1" ht="52.8" thickBot="1">
      <c r="A39" s="667">
        <v>21</v>
      </c>
      <c r="B39" s="723"/>
      <c r="C39" s="666"/>
      <c r="D39" s="665" t="s">
        <v>481</v>
      </c>
      <c r="E39" s="665" t="s">
        <v>563</v>
      </c>
      <c r="F39" s="717" t="s">
        <v>825</v>
      </c>
      <c r="G39" s="604" t="s">
        <v>562</v>
      </c>
      <c r="H39" s="665" t="s">
        <v>563</v>
      </c>
      <c r="I39" s="717" t="s">
        <v>825</v>
      </c>
      <c r="J39" s="604" t="s">
        <v>562</v>
      </c>
      <c r="K39" s="665" t="s">
        <v>563</v>
      </c>
      <c r="L39" s="717" t="s">
        <v>825</v>
      </c>
      <c r="M39" s="604" t="s">
        <v>562</v>
      </c>
      <c r="N39" s="665" t="s">
        <v>563</v>
      </c>
      <c r="O39" s="717" t="s">
        <v>825</v>
      </c>
      <c r="P39" s="604" t="s">
        <v>562</v>
      </c>
      <c r="Q39" s="665" t="s">
        <v>563</v>
      </c>
      <c r="R39" s="717" t="s">
        <v>825</v>
      </c>
      <c r="S39" s="604" t="s">
        <v>562</v>
      </c>
      <c r="T39" s="665" t="s">
        <v>563</v>
      </c>
      <c r="U39" s="717" t="s">
        <v>825</v>
      </c>
      <c r="V39" s="604" t="s">
        <v>562</v>
      </c>
      <c r="W39" s="665" t="s">
        <v>563</v>
      </c>
      <c r="X39" s="717" t="s">
        <v>825</v>
      </c>
      <c r="Y39" s="604" t="s">
        <v>562</v>
      </c>
      <c r="Z39" s="665" t="s">
        <v>563</v>
      </c>
      <c r="AA39" s="717" t="s">
        <v>825</v>
      </c>
      <c r="AB39" s="604" t="s">
        <v>562</v>
      </c>
      <c r="AC39" s="665" t="s">
        <v>563</v>
      </c>
      <c r="AD39" s="717" t="s">
        <v>825</v>
      </c>
      <c r="AE39" s="604" t="s">
        <v>562</v>
      </c>
      <c r="AF39" s="665" t="s">
        <v>563</v>
      </c>
      <c r="AG39" s="717" t="s">
        <v>825</v>
      </c>
      <c r="AH39" s="604" t="s">
        <v>562</v>
      </c>
      <c r="AI39" s="665" t="s">
        <v>563</v>
      </c>
      <c r="AJ39" s="717" t="s">
        <v>825</v>
      </c>
      <c r="AK39" s="604" t="s">
        <v>562</v>
      </c>
      <c r="AL39" s="665" t="s">
        <v>563</v>
      </c>
      <c r="AM39" s="717" t="s">
        <v>825</v>
      </c>
      <c r="AN39" s="604" t="s">
        <v>562</v>
      </c>
      <c r="AO39" s="665" t="s">
        <v>563</v>
      </c>
      <c r="AP39" s="717" t="s">
        <v>825</v>
      </c>
      <c r="AQ39" s="604" t="s">
        <v>562</v>
      </c>
      <c r="AR39" s="665" t="s">
        <v>563</v>
      </c>
      <c r="AS39" s="717" t="s">
        <v>825</v>
      </c>
      <c r="AT39" s="604" t="s">
        <v>562</v>
      </c>
      <c r="AU39" s="665" t="s">
        <v>563</v>
      </c>
      <c r="AV39" s="717" t="s">
        <v>825</v>
      </c>
      <c r="AW39" s="604" t="s">
        <v>562</v>
      </c>
      <c r="AX39" s="665" t="s">
        <v>563</v>
      </c>
      <c r="AY39" s="717" t="s">
        <v>825</v>
      </c>
      <c r="AZ39" s="604" t="s">
        <v>562</v>
      </c>
      <c r="BA39" s="665" t="s">
        <v>563</v>
      </c>
      <c r="BB39" s="717" t="s">
        <v>825</v>
      </c>
      <c r="BC39" s="604" t="s">
        <v>562</v>
      </c>
      <c r="BD39" s="665" t="s">
        <v>563</v>
      </c>
      <c r="BE39" s="717" t="s">
        <v>825</v>
      </c>
      <c r="BF39" s="604" t="s">
        <v>562</v>
      </c>
      <c r="BG39" s="665" t="s">
        <v>563</v>
      </c>
      <c r="BH39" s="717" t="s">
        <v>825</v>
      </c>
      <c r="BI39" s="604" t="s">
        <v>562</v>
      </c>
      <c r="BJ39" s="665" t="s">
        <v>563</v>
      </c>
      <c r="BK39" s="717" t="s">
        <v>825</v>
      </c>
      <c r="BL39" s="604" t="s">
        <v>562</v>
      </c>
      <c r="BM39" s="665" t="s">
        <v>563</v>
      </c>
      <c r="BN39" s="717" t="s">
        <v>825</v>
      </c>
      <c r="BO39" s="604" t="s">
        <v>562</v>
      </c>
      <c r="BP39" s="665" t="s">
        <v>563</v>
      </c>
      <c r="BQ39" s="717" t="s">
        <v>825</v>
      </c>
      <c r="BR39" s="604" t="s">
        <v>562</v>
      </c>
      <c r="BS39" s="665" t="s">
        <v>563</v>
      </c>
      <c r="BT39" s="717" t="s">
        <v>825</v>
      </c>
      <c r="BU39" s="604" t="s">
        <v>562</v>
      </c>
      <c r="BV39" s="665" t="s">
        <v>563</v>
      </c>
      <c r="BW39" s="717" t="s">
        <v>825</v>
      </c>
      <c r="BX39" s="604" t="s">
        <v>562</v>
      </c>
      <c r="BY39" s="665" t="s">
        <v>563</v>
      </c>
      <c r="BZ39" s="717" t="s">
        <v>825</v>
      </c>
      <c r="CA39" s="604" t="s">
        <v>562</v>
      </c>
      <c r="CB39" s="665" t="s">
        <v>563</v>
      </c>
      <c r="CC39" s="717" t="s">
        <v>825</v>
      </c>
      <c r="CD39" s="604" t="s">
        <v>562</v>
      </c>
      <c r="CE39" s="665" t="s">
        <v>563</v>
      </c>
      <c r="CF39" s="717" t="s">
        <v>825</v>
      </c>
      <c r="CG39" s="604" t="s">
        <v>562</v>
      </c>
      <c r="CH39" s="665" t="s">
        <v>563</v>
      </c>
      <c r="CI39" s="717" t="s">
        <v>825</v>
      </c>
      <c r="CJ39" s="604" t="s">
        <v>562</v>
      </c>
      <c r="CK39" s="665" t="s">
        <v>563</v>
      </c>
      <c r="CL39" s="717" t="s">
        <v>825</v>
      </c>
      <c r="CM39" s="604" t="s">
        <v>562</v>
      </c>
      <c r="CN39" s="665" t="s">
        <v>563</v>
      </c>
      <c r="CO39" s="717" t="s">
        <v>825</v>
      </c>
      <c r="CP39" s="604" t="s">
        <v>562</v>
      </c>
      <c r="CQ39" s="665" t="s">
        <v>563</v>
      </c>
      <c r="CR39" s="717" t="s">
        <v>825</v>
      </c>
      <c r="CS39" s="604" t="s">
        <v>562</v>
      </c>
      <c r="CT39" s="1007" t="s">
        <v>563</v>
      </c>
      <c r="CU39" s="921" t="s">
        <v>825</v>
      </c>
      <c r="CV39" s="922" t="s">
        <v>562</v>
      </c>
      <c r="CW39" s="1077" t="s">
        <v>563</v>
      </c>
      <c r="CX39" s="921" t="s">
        <v>825</v>
      </c>
      <c r="CY39" s="922" t="s">
        <v>562</v>
      </c>
      <c r="CZ39" s="1077" t="s">
        <v>563</v>
      </c>
      <c r="DA39" s="921" t="s">
        <v>825</v>
      </c>
      <c r="DB39" s="922" t="s">
        <v>562</v>
      </c>
      <c r="DC39" s="1007" t="s">
        <v>563</v>
      </c>
      <c r="DD39" s="921" t="s">
        <v>825</v>
      </c>
      <c r="DE39" s="922" t="s">
        <v>562</v>
      </c>
      <c r="DF39" s="1007" t="s">
        <v>563</v>
      </c>
      <c r="DG39" s="921" t="s">
        <v>825</v>
      </c>
      <c r="DH39" s="922" t="s">
        <v>562</v>
      </c>
      <c r="DI39" s="1007" t="s">
        <v>563</v>
      </c>
      <c r="DJ39" s="921" t="s">
        <v>825</v>
      </c>
      <c r="DK39" s="922" t="s">
        <v>562</v>
      </c>
      <c r="DL39" s="1007" t="s">
        <v>563</v>
      </c>
      <c r="DM39" s="921" t="s">
        <v>825</v>
      </c>
      <c r="DN39" s="922" t="s">
        <v>562</v>
      </c>
      <c r="DO39" s="1007" t="s">
        <v>563</v>
      </c>
      <c r="DP39" s="921" t="s">
        <v>825</v>
      </c>
      <c r="DQ39" s="922" t="s">
        <v>562</v>
      </c>
      <c r="DR39" s="1007" t="s">
        <v>563</v>
      </c>
      <c r="DS39" s="921" t="s">
        <v>825</v>
      </c>
      <c r="DT39" s="922" t="s">
        <v>562</v>
      </c>
      <c r="DU39" s="1007" t="s">
        <v>563</v>
      </c>
      <c r="DV39" s="921" t="s">
        <v>825</v>
      </c>
      <c r="DW39" s="922" t="s">
        <v>562</v>
      </c>
      <c r="DX39" s="1073" t="s">
        <v>563</v>
      </c>
      <c r="DY39" s="921" t="s">
        <v>825</v>
      </c>
      <c r="DZ39" s="922" t="s">
        <v>562</v>
      </c>
      <c r="EA39" s="1089" t="s">
        <v>563</v>
      </c>
      <c r="EB39" s="921" t="s">
        <v>825</v>
      </c>
      <c r="EC39" s="922" t="s">
        <v>562</v>
      </c>
      <c r="ED39" s="1093" t="s">
        <v>563</v>
      </c>
      <c r="EE39" s="921" t="s">
        <v>825</v>
      </c>
      <c r="EF39" s="922" t="s">
        <v>562</v>
      </c>
      <c r="EG39" s="1073" t="s">
        <v>563</v>
      </c>
      <c r="EH39" s="921" t="s">
        <v>825</v>
      </c>
      <c r="EI39" s="922" t="s">
        <v>562</v>
      </c>
      <c r="EJ39" s="1007" t="s">
        <v>563</v>
      </c>
      <c r="EK39" s="921" t="s">
        <v>825</v>
      </c>
      <c r="EL39" s="922" t="s">
        <v>562</v>
      </c>
      <c r="EM39" s="1007" t="s">
        <v>563</v>
      </c>
      <c r="EN39" s="921" t="s">
        <v>825</v>
      </c>
      <c r="EO39" s="922" t="s">
        <v>562</v>
      </c>
      <c r="EP39" s="1093" t="s">
        <v>563</v>
      </c>
      <c r="EQ39" s="921" t="s">
        <v>825</v>
      </c>
      <c r="ER39" s="922" t="s">
        <v>562</v>
      </c>
      <c r="ES39" s="665" t="s">
        <v>563</v>
      </c>
      <c r="ET39" s="717" t="s">
        <v>825</v>
      </c>
      <c r="EU39" s="604" t="s">
        <v>562</v>
      </c>
      <c r="EV39" s="665" t="s">
        <v>563</v>
      </c>
      <c r="EW39" s="717" t="s">
        <v>825</v>
      </c>
      <c r="EX39" s="604" t="s">
        <v>562</v>
      </c>
      <c r="EY39" s="665" t="s">
        <v>563</v>
      </c>
      <c r="EZ39" s="717" t="s">
        <v>825</v>
      </c>
      <c r="FA39" s="604" t="s">
        <v>562</v>
      </c>
      <c r="FB39" s="665" t="s">
        <v>563</v>
      </c>
      <c r="FC39" s="717" t="s">
        <v>825</v>
      </c>
      <c r="FD39" s="604" t="s">
        <v>562</v>
      </c>
      <c r="FE39" s="665" t="s">
        <v>563</v>
      </c>
      <c r="FF39" s="717" t="s">
        <v>825</v>
      </c>
      <c r="FG39" s="604" t="s">
        <v>562</v>
      </c>
      <c r="FH39" s="665" t="s">
        <v>563</v>
      </c>
      <c r="FI39" s="717" t="s">
        <v>825</v>
      </c>
      <c r="FJ39" s="604" t="s">
        <v>562</v>
      </c>
      <c r="FK39" s="665" t="s">
        <v>563</v>
      </c>
      <c r="FL39" s="717" t="s">
        <v>825</v>
      </c>
      <c r="FM39" s="604" t="s">
        <v>562</v>
      </c>
      <c r="FN39" s="665" t="s">
        <v>563</v>
      </c>
      <c r="FO39" s="717" t="s">
        <v>825</v>
      </c>
      <c r="FP39" s="604" t="s">
        <v>562</v>
      </c>
      <c r="FQ39" s="665" t="s">
        <v>563</v>
      </c>
      <c r="FR39" s="717" t="s">
        <v>825</v>
      </c>
      <c r="FS39" s="604" t="s">
        <v>562</v>
      </c>
      <c r="FT39" s="665" t="s">
        <v>563</v>
      </c>
      <c r="FU39" s="717" t="s">
        <v>825</v>
      </c>
      <c r="FV39" s="604" t="s">
        <v>562</v>
      </c>
      <c r="FW39" s="665" t="s">
        <v>563</v>
      </c>
      <c r="FX39" s="717" t="s">
        <v>825</v>
      </c>
      <c r="FY39" s="604" t="s">
        <v>562</v>
      </c>
      <c r="FZ39" s="665" t="s">
        <v>563</v>
      </c>
      <c r="GA39" s="717" t="s">
        <v>825</v>
      </c>
      <c r="GB39" s="604" t="s">
        <v>562</v>
      </c>
      <c r="GC39" s="665" t="s">
        <v>563</v>
      </c>
      <c r="GD39" s="717" t="s">
        <v>825</v>
      </c>
      <c r="GE39" s="604" t="s">
        <v>562</v>
      </c>
      <c r="GF39" s="665" t="s">
        <v>563</v>
      </c>
      <c r="GG39" s="717" t="s">
        <v>825</v>
      </c>
      <c r="GH39" s="604" t="s">
        <v>562</v>
      </c>
      <c r="GI39" s="665" t="s">
        <v>563</v>
      </c>
      <c r="GJ39" s="717" t="s">
        <v>825</v>
      </c>
      <c r="GK39" s="604" t="s">
        <v>562</v>
      </c>
      <c r="GL39" s="665" t="s">
        <v>563</v>
      </c>
      <c r="GM39" s="717" t="s">
        <v>825</v>
      </c>
      <c r="GN39" s="604" t="s">
        <v>562</v>
      </c>
      <c r="GO39" s="665" t="s">
        <v>563</v>
      </c>
      <c r="GP39" s="717" t="s">
        <v>825</v>
      </c>
      <c r="GQ39" s="604" t="s">
        <v>562</v>
      </c>
      <c r="GR39" s="665" t="s">
        <v>563</v>
      </c>
      <c r="GS39" s="717" t="s">
        <v>825</v>
      </c>
      <c r="GT39" s="604" t="s">
        <v>562</v>
      </c>
      <c r="GU39" s="665" t="s">
        <v>563</v>
      </c>
      <c r="GV39" s="717" t="s">
        <v>825</v>
      </c>
      <c r="GW39" s="604" t="s">
        <v>562</v>
      </c>
      <c r="GX39" s="665" t="s">
        <v>563</v>
      </c>
      <c r="GY39" s="717" t="s">
        <v>825</v>
      </c>
      <c r="GZ39" s="604" t="s">
        <v>562</v>
      </c>
      <c r="HA39" s="665" t="s">
        <v>563</v>
      </c>
      <c r="HB39" s="717" t="s">
        <v>825</v>
      </c>
      <c r="HC39" s="604" t="s">
        <v>562</v>
      </c>
      <c r="HD39" s="665" t="s">
        <v>563</v>
      </c>
      <c r="HE39" s="717" t="s">
        <v>825</v>
      </c>
      <c r="HF39" s="604" t="s">
        <v>562</v>
      </c>
      <c r="HG39" s="665" t="s">
        <v>563</v>
      </c>
      <c r="HH39" s="717" t="s">
        <v>825</v>
      </c>
      <c r="HI39" s="604" t="s">
        <v>562</v>
      </c>
      <c r="HJ39" s="665" t="s">
        <v>563</v>
      </c>
      <c r="HK39" s="717" t="s">
        <v>825</v>
      </c>
      <c r="HL39" s="604" t="s">
        <v>562</v>
      </c>
      <c r="HM39" s="665" t="s">
        <v>563</v>
      </c>
      <c r="HN39" s="717" t="s">
        <v>825</v>
      </c>
      <c r="HO39" s="604" t="s">
        <v>562</v>
      </c>
      <c r="HP39" s="665" t="s">
        <v>563</v>
      </c>
      <c r="HQ39" s="717" t="s">
        <v>825</v>
      </c>
      <c r="HR39" s="604" t="s">
        <v>562</v>
      </c>
      <c r="HS39" s="665" t="s">
        <v>563</v>
      </c>
      <c r="HT39" s="717" t="s">
        <v>825</v>
      </c>
      <c r="HU39" s="604" t="s">
        <v>562</v>
      </c>
      <c r="HV39" s="665" t="s">
        <v>563</v>
      </c>
      <c r="HW39" s="717" t="s">
        <v>825</v>
      </c>
      <c r="HX39" s="604" t="s">
        <v>562</v>
      </c>
      <c r="HY39" s="665" t="s">
        <v>563</v>
      </c>
      <c r="HZ39" s="717" t="s">
        <v>825</v>
      </c>
      <c r="IA39" s="604" t="s">
        <v>562</v>
      </c>
      <c r="IB39" s="665" t="s">
        <v>563</v>
      </c>
      <c r="IC39" s="717" t="s">
        <v>825</v>
      </c>
      <c r="ID39" s="604" t="s">
        <v>562</v>
      </c>
      <c r="IE39" s="665" t="s">
        <v>563</v>
      </c>
      <c r="IF39" s="717" t="s">
        <v>825</v>
      </c>
      <c r="IG39" s="604" t="s">
        <v>562</v>
      </c>
      <c r="IH39" s="665" t="s">
        <v>563</v>
      </c>
      <c r="II39" s="717" t="s">
        <v>825</v>
      </c>
      <c r="IJ39" s="604" t="s">
        <v>562</v>
      </c>
      <c r="IK39" s="665" t="s">
        <v>563</v>
      </c>
      <c r="IL39" s="717" t="s">
        <v>825</v>
      </c>
      <c r="IM39" s="604" t="s">
        <v>562</v>
      </c>
      <c r="IN39" s="1007" t="s">
        <v>563</v>
      </c>
      <c r="IO39" s="921" t="s">
        <v>825</v>
      </c>
      <c r="IP39" s="948" t="s">
        <v>562</v>
      </c>
      <c r="IQ39" s="604" t="s">
        <v>247</v>
      </c>
      <c r="IR39" s="718" t="s">
        <v>564</v>
      </c>
      <c r="IS39" s="719" t="s">
        <v>569</v>
      </c>
      <c r="IT39" s="720"/>
    </row>
    <row r="40" spans="1:265" ht="20.399999999999999">
      <c r="A40" s="373">
        <f t="shared" ref="A40:A63" si="6">+A39+1</f>
        <v>22</v>
      </c>
      <c r="B40" s="508"/>
      <c r="C40" s="661" t="s">
        <v>837</v>
      </c>
      <c r="D40" s="664">
        <v>2006</v>
      </c>
      <c r="E40" s="663">
        <v>20680597</v>
      </c>
      <c r="F40" s="526">
        <v>492395.16666666663</v>
      </c>
      <c r="G40" s="527">
        <v>4652471.301809065</v>
      </c>
      <c r="H40" s="663"/>
      <c r="I40" s="526"/>
      <c r="J40" s="527"/>
      <c r="K40" s="663"/>
      <c r="L40" s="526"/>
      <c r="M40" s="527"/>
      <c r="N40" s="663"/>
      <c r="O40" s="526"/>
      <c r="P40" s="527"/>
      <c r="Q40" s="663"/>
      <c r="R40" s="526"/>
      <c r="S40" s="527"/>
      <c r="T40" s="663"/>
      <c r="U40" s="526"/>
      <c r="V40" s="527"/>
      <c r="W40" s="663"/>
      <c r="X40" s="526"/>
      <c r="Y40" s="527"/>
      <c r="Z40" s="663"/>
      <c r="AA40" s="526"/>
      <c r="AB40" s="527"/>
      <c r="AC40" s="663"/>
      <c r="AD40" s="526"/>
      <c r="AE40" s="527"/>
      <c r="AF40" s="663"/>
      <c r="AG40" s="526"/>
      <c r="AH40" s="527"/>
      <c r="AI40" s="663"/>
      <c r="AJ40" s="526"/>
      <c r="AK40" s="527"/>
      <c r="AL40" s="663"/>
      <c r="AM40" s="526"/>
      <c r="AN40" s="527"/>
      <c r="AO40" s="663"/>
      <c r="AP40" s="526"/>
      <c r="AQ40" s="527"/>
      <c r="AR40" s="663"/>
      <c r="AS40" s="526"/>
      <c r="AT40" s="527"/>
      <c r="AU40" s="663"/>
      <c r="AV40" s="526"/>
      <c r="AW40" s="527"/>
      <c r="AX40" s="663"/>
      <c r="AY40" s="526"/>
      <c r="AZ40" s="527"/>
      <c r="BA40" s="663"/>
      <c r="BB40" s="526"/>
      <c r="BC40" s="527"/>
      <c r="BD40" s="663"/>
      <c r="BE40" s="526"/>
      <c r="BF40" s="527"/>
      <c r="BG40" s="663"/>
      <c r="BH40" s="526"/>
      <c r="BI40" s="527"/>
      <c r="BJ40" s="663"/>
      <c r="BK40" s="526"/>
      <c r="BL40" s="527"/>
      <c r="BM40" s="663"/>
      <c r="BN40" s="526"/>
      <c r="BO40" s="527"/>
      <c r="BP40" s="663"/>
      <c r="BQ40" s="526"/>
      <c r="BR40" s="527"/>
      <c r="BS40" s="952"/>
      <c r="BT40" s="526"/>
      <c r="BU40" s="527"/>
      <c r="BV40" s="663"/>
      <c r="BW40" s="526"/>
      <c r="BX40" s="527"/>
      <c r="BY40" s="663"/>
      <c r="BZ40" s="526"/>
      <c r="CA40" s="527"/>
      <c r="CB40" s="663"/>
      <c r="CC40" s="526"/>
      <c r="CD40" s="527"/>
      <c r="CE40" s="663"/>
      <c r="CF40" s="526"/>
      <c r="CG40" s="527"/>
      <c r="CH40" s="663"/>
      <c r="CI40" s="526"/>
      <c r="CJ40" s="527"/>
      <c r="CK40" s="663"/>
      <c r="CL40" s="526"/>
      <c r="CM40" s="527"/>
      <c r="CN40" s="663"/>
      <c r="CO40" s="526"/>
      <c r="CP40" s="527"/>
      <c r="CQ40" s="663"/>
      <c r="CR40" s="526"/>
      <c r="CS40" s="527"/>
      <c r="CT40" s="663"/>
      <c r="CU40" s="526"/>
      <c r="CV40" s="527"/>
      <c r="CW40" s="663"/>
      <c r="CX40" s="526"/>
      <c r="CY40" s="527"/>
      <c r="CZ40" s="526"/>
      <c r="DA40" s="526"/>
      <c r="DB40" s="526"/>
      <c r="DC40" s="663"/>
      <c r="DD40" s="526"/>
      <c r="DE40" s="527"/>
      <c r="DF40" s="663"/>
      <c r="DG40" s="526"/>
      <c r="DH40" s="527"/>
      <c r="DI40" s="663"/>
      <c r="DJ40" s="526"/>
      <c r="DK40" s="527"/>
      <c r="DL40" s="663"/>
      <c r="DM40" s="526"/>
      <c r="DN40" s="527"/>
      <c r="DO40" s="663"/>
      <c r="DP40" s="526"/>
      <c r="DQ40" s="527"/>
      <c r="DR40" s="663"/>
      <c r="DS40" s="526"/>
      <c r="DT40" s="527"/>
      <c r="DU40" s="663"/>
      <c r="DV40" s="526"/>
      <c r="DW40" s="527"/>
      <c r="DX40" s="663"/>
      <c r="DY40" s="526"/>
      <c r="DZ40" s="527"/>
      <c r="EA40" s="663"/>
      <c r="EB40" s="526"/>
      <c r="EC40" s="527"/>
      <c r="ED40" s="663"/>
      <c r="EE40" s="526"/>
      <c r="EF40" s="527"/>
      <c r="EG40" s="663"/>
      <c r="EH40" s="526"/>
      <c r="EI40" s="526"/>
      <c r="EJ40" s="663"/>
      <c r="EK40" s="526"/>
      <c r="EL40" s="527"/>
      <c r="EM40" s="663"/>
      <c r="EN40" s="526"/>
      <c r="EO40" s="527"/>
      <c r="EP40" s="663"/>
      <c r="EQ40" s="526"/>
      <c r="ER40" s="527"/>
      <c r="ES40" s="663"/>
      <c r="ET40" s="526"/>
      <c r="EU40" s="527"/>
      <c r="EV40" s="663"/>
      <c r="EW40" s="526"/>
      <c r="EX40" s="527"/>
      <c r="EY40" s="663"/>
      <c r="EZ40" s="526"/>
      <c r="FA40" s="527"/>
      <c r="FB40" s="663"/>
      <c r="FC40" s="526"/>
      <c r="FD40" s="527"/>
      <c r="FE40" s="663"/>
      <c r="FF40" s="526"/>
      <c r="FG40" s="527"/>
      <c r="FH40" s="663"/>
      <c r="FI40" s="526"/>
      <c r="FJ40" s="527"/>
      <c r="FK40" s="663"/>
      <c r="FL40" s="526"/>
      <c r="FM40" s="527"/>
      <c r="FN40" s="663"/>
      <c r="FO40" s="526"/>
      <c r="FP40" s="527"/>
      <c r="FQ40" s="663"/>
      <c r="FR40" s="526"/>
      <c r="FS40" s="527"/>
      <c r="FT40" s="663"/>
      <c r="FU40" s="526"/>
      <c r="FV40" s="527"/>
      <c r="FW40" s="663"/>
      <c r="FX40" s="526"/>
      <c r="FY40" s="527"/>
      <c r="FZ40" s="663"/>
      <c r="GA40" s="526"/>
      <c r="GB40" s="527"/>
      <c r="GC40" s="663"/>
      <c r="GD40" s="526"/>
      <c r="GE40" s="527"/>
      <c r="GF40" s="663"/>
      <c r="GG40" s="526"/>
      <c r="GH40" s="527"/>
      <c r="GI40" s="663"/>
      <c r="GJ40" s="526"/>
      <c r="GK40" s="527"/>
      <c r="GL40" s="663"/>
      <c r="GM40" s="526"/>
      <c r="GN40" s="527"/>
      <c r="GO40" s="663"/>
      <c r="GP40" s="526"/>
      <c r="GQ40" s="527"/>
      <c r="GR40" s="663"/>
      <c r="GS40" s="526"/>
      <c r="GT40" s="527"/>
      <c r="GU40" s="663"/>
      <c r="GV40" s="526"/>
      <c r="GW40" s="527"/>
      <c r="GX40" s="663"/>
      <c r="GY40" s="526"/>
      <c r="GZ40" s="527"/>
      <c r="HA40" s="663"/>
      <c r="HB40" s="526"/>
      <c r="HC40" s="527"/>
      <c r="HD40" s="663"/>
      <c r="HE40" s="526"/>
      <c r="HF40" s="527"/>
      <c r="HG40" s="663"/>
      <c r="HH40" s="526"/>
      <c r="HI40" s="527"/>
      <c r="HJ40" s="663"/>
      <c r="HK40" s="526"/>
      <c r="HL40" s="527"/>
      <c r="HM40" s="663"/>
      <c r="HN40" s="526"/>
      <c r="HO40" s="527"/>
      <c r="HP40" s="663"/>
      <c r="HQ40" s="526"/>
      <c r="HR40" s="527"/>
      <c r="HS40" s="663"/>
      <c r="HT40" s="526"/>
      <c r="HU40" s="527"/>
      <c r="HV40" s="663"/>
      <c r="HW40" s="526"/>
      <c r="HX40" s="527"/>
      <c r="HY40" s="663"/>
      <c r="HZ40" s="526"/>
      <c r="IA40" s="527"/>
      <c r="IB40" s="663"/>
      <c r="IC40" s="526"/>
      <c r="ID40" s="527"/>
      <c r="IE40" s="663"/>
      <c r="IF40" s="526"/>
      <c r="IG40" s="527"/>
      <c r="IH40" s="663"/>
      <c r="II40" s="526"/>
      <c r="IJ40" s="527"/>
      <c r="IK40" s="663"/>
      <c r="IL40" s="526"/>
      <c r="IM40" s="527"/>
      <c r="IN40" s="663"/>
      <c r="IO40" s="526"/>
      <c r="IP40" s="527"/>
      <c r="IQ40" s="605">
        <v>4652471.301809065</v>
      </c>
      <c r="IR40" s="661"/>
      <c r="IS40" s="662">
        <f>+IQ40</f>
        <v>4652471.301809065</v>
      </c>
      <c r="IT40" s="661"/>
      <c r="IU40" s="318"/>
      <c r="IV40" s="318"/>
      <c r="IW40" s="318"/>
      <c r="IX40" s="318"/>
      <c r="IY40" s="318"/>
      <c r="IZ40" s="318"/>
      <c r="JA40" s="318"/>
      <c r="JB40" s="318"/>
      <c r="JC40" s="318"/>
      <c r="JD40" s="318"/>
      <c r="JE40" s="318"/>
    </row>
    <row r="41" spans="1:265" ht="20.399999999999999">
      <c r="A41" s="373">
        <f t="shared" si="6"/>
        <v>23</v>
      </c>
      <c r="B41" s="508"/>
      <c r="C41" s="652" t="s">
        <v>629</v>
      </c>
      <c r="D41" s="655">
        <f>D40</f>
        <v>2006</v>
      </c>
      <c r="E41" s="530">
        <v>20680597</v>
      </c>
      <c r="F41" s="528">
        <v>492395.16666666663</v>
      </c>
      <c r="G41" s="529">
        <v>4652471.301809065</v>
      </c>
      <c r="H41" s="530"/>
      <c r="I41" s="528"/>
      <c r="J41" s="529"/>
      <c r="K41" s="530"/>
      <c r="L41" s="528"/>
      <c r="M41" s="529"/>
      <c r="N41" s="530"/>
      <c r="O41" s="528"/>
      <c r="P41" s="529"/>
      <c r="Q41" s="530"/>
      <c r="R41" s="528"/>
      <c r="S41" s="529"/>
      <c r="T41" s="530"/>
      <c r="U41" s="528"/>
      <c r="V41" s="529"/>
      <c r="W41" s="530"/>
      <c r="X41" s="528"/>
      <c r="Y41" s="529"/>
      <c r="Z41" s="530"/>
      <c r="AA41" s="528"/>
      <c r="AB41" s="529"/>
      <c r="AC41" s="530"/>
      <c r="AD41" s="528"/>
      <c r="AE41" s="529"/>
      <c r="AF41" s="530"/>
      <c r="AG41" s="528"/>
      <c r="AH41" s="529"/>
      <c r="AI41" s="530"/>
      <c r="AJ41" s="528"/>
      <c r="AK41" s="529"/>
      <c r="AL41" s="530"/>
      <c r="AM41" s="528"/>
      <c r="AN41" s="529"/>
      <c r="AO41" s="530"/>
      <c r="AP41" s="528"/>
      <c r="AQ41" s="529"/>
      <c r="AR41" s="530"/>
      <c r="AS41" s="528"/>
      <c r="AT41" s="529"/>
      <c r="AU41" s="530"/>
      <c r="AV41" s="528"/>
      <c r="AW41" s="529"/>
      <c r="AX41" s="530"/>
      <c r="AY41" s="528"/>
      <c r="AZ41" s="529"/>
      <c r="BA41" s="530"/>
      <c r="BB41" s="528"/>
      <c r="BC41" s="529"/>
      <c r="BD41" s="530"/>
      <c r="BE41" s="528"/>
      <c r="BF41" s="529"/>
      <c r="BG41" s="530"/>
      <c r="BH41" s="528"/>
      <c r="BI41" s="529"/>
      <c r="BJ41" s="530"/>
      <c r="BK41" s="528"/>
      <c r="BL41" s="529"/>
      <c r="BM41" s="530"/>
      <c r="BN41" s="528"/>
      <c r="BO41" s="529"/>
      <c r="BP41" s="530"/>
      <c r="BQ41" s="528"/>
      <c r="BR41" s="529"/>
      <c r="BS41" s="953"/>
      <c r="BT41" s="528"/>
      <c r="BU41" s="529"/>
      <c r="BV41" s="530"/>
      <c r="BW41" s="528"/>
      <c r="BX41" s="529"/>
      <c r="BY41" s="530"/>
      <c r="BZ41" s="528"/>
      <c r="CA41" s="529"/>
      <c r="CB41" s="530"/>
      <c r="CC41" s="528"/>
      <c r="CD41" s="529"/>
      <c r="CE41" s="530"/>
      <c r="CF41" s="528"/>
      <c r="CG41" s="529"/>
      <c r="CH41" s="530"/>
      <c r="CI41" s="528"/>
      <c r="CJ41" s="529"/>
      <c r="CK41" s="530"/>
      <c r="CL41" s="528"/>
      <c r="CM41" s="529"/>
      <c r="CN41" s="530"/>
      <c r="CO41" s="528"/>
      <c r="CP41" s="529"/>
      <c r="CQ41" s="530"/>
      <c r="CR41" s="528"/>
      <c r="CS41" s="529"/>
      <c r="CT41" s="530"/>
      <c r="CU41" s="528"/>
      <c r="CV41" s="529"/>
      <c r="CW41" s="530"/>
      <c r="CX41" s="528"/>
      <c r="CY41" s="529"/>
      <c r="CZ41" s="528"/>
      <c r="DA41" s="528"/>
      <c r="DB41" s="528"/>
      <c r="DC41" s="530"/>
      <c r="DD41" s="528"/>
      <c r="DE41" s="529"/>
      <c r="DF41" s="530"/>
      <c r="DG41" s="528"/>
      <c r="DH41" s="529"/>
      <c r="DI41" s="530"/>
      <c r="DJ41" s="528"/>
      <c r="DK41" s="529"/>
      <c r="DL41" s="530"/>
      <c r="DM41" s="528"/>
      <c r="DN41" s="529"/>
      <c r="DO41" s="530"/>
      <c r="DP41" s="528"/>
      <c r="DQ41" s="529"/>
      <c r="DR41" s="530"/>
      <c r="DS41" s="528"/>
      <c r="DT41" s="529"/>
      <c r="DU41" s="530"/>
      <c r="DV41" s="528"/>
      <c r="DW41" s="529"/>
      <c r="DX41" s="530"/>
      <c r="DY41" s="528"/>
      <c r="DZ41" s="529"/>
      <c r="EA41" s="530"/>
      <c r="EB41" s="528"/>
      <c r="EC41" s="529"/>
      <c r="ED41" s="530"/>
      <c r="EE41" s="528"/>
      <c r="EF41" s="529"/>
      <c r="EG41" s="530"/>
      <c r="EH41" s="528"/>
      <c r="EI41" s="528"/>
      <c r="EJ41" s="530"/>
      <c r="EK41" s="528"/>
      <c r="EL41" s="529"/>
      <c r="EM41" s="530"/>
      <c r="EN41" s="528"/>
      <c r="EO41" s="529"/>
      <c r="EP41" s="530"/>
      <c r="EQ41" s="528"/>
      <c r="ER41" s="529"/>
      <c r="ES41" s="530"/>
      <c r="ET41" s="528"/>
      <c r="EU41" s="529"/>
      <c r="EV41" s="530"/>
      <c r="EW41" s="528"/>
      <c r="EX41" s="529"/>
      <c r="EY41" s="530"/>
      <c r="EZ41" s="528"/>
      <c r="FA41" s="529"/>
      <c r="FB41" s="530"/>
      <c r="FC41" s="528"/>
      <c r="FD41" s="529"/>
      <c r="FE41" s="530"/>
      <c r="FF41" s="528"/>
      <c r="FG41" s="529"/>
      <c r="FH41" s="530"/>
      <c r="FI41" s="528"/>
      <c r="FJ41" s="529"/>
      <c r="FK41" s="530"/>
      <c r="FL41" s="528"/>
      <c r="FM41" s="529"/>
      <c r="FN41" s="530"/>
      <c r="FO41" s="528"/>
      <c r="FP41" s="529"/>
      <c r="FQ41" s="530"/>
      <c r="FR41" s="528"/>
      <c r="FS41" s="529"/>
      <c r="FT41" s="530"/>
      <c r="FU41" s="528"/>
      <c r="FV41" s="529"/>
      <c r="FW41" s="530"/>
      <c r="FX41" s="528"/>
      <c r="FY41" s="529"/>
      <c r="FZ41" s="530"/>
      <c r="GA41" s="528"/>
      <c r="GB41" s="529"/>
      <c r="GC41" s="530"/>
      <c r="GD41" s="528"/>
      <c r="GE41" s="529"/>
      <c r="GF41" s="530"/>
      <c r="GG41" s="528"/>
      <c r="GH41" s="529"/>
      <c r="GI41" s="530"/>
      <c r="GJ41" s="528"/>
      <c r="GK41" s="529"/>
      <c r="GL41" s="530"/>
      <c r="GM41" s="528"/>
      <c r="GN41" s="529"/>
      <c r="GO41" s="530"/>
      <c r="GP41" s="528"/>
      <c r="GQ41" s="529"/>
      <c r="GR41" s="530"/>
      <c r="GS41" s="528"/>
      <c r="GT41" s="529"/>
      <c r="GU41" s="530"/>
      <c r="GV41" s="528"/>
      <c r="GW41" s="529"/>
      <c r="GX41" s="530"/>
      <c r="GY41" s="528"/>
      <c r="GZ41" s="529"/>
      <c r="HA41" s="530"/>
      <c r="HB41" s="528"/>
      <c r="HC41" s="529"/>
      <c r="HD41" s="530"/>
      <c r="HE41" s="528"/>
      <c r="HF41" s="529"/>
      <c r="HG41" s="530"/>
      <c r="HH41" s="528"/>
      <c r="HI41" s="529"/>
      <c r="HJ41" s="530"/>
      <c r="HK41" s="528"/>
      <c r="HL41" s="529"/>
      <c r="HM41" s="530"/>
      <c r="HN41" s="528"/>
      <c r="HO41" s="529"/>
      <c r="HP41" s="530"/>
      <c r="HQ41" s="528"/>
      <c r="HR41" s="529"/>
      <c r="HS41" s="530"/>
      <c r="HT41" s="528"/>
      <c r="HU41" s="529"/>
      <c r="HV41" s="530"/>
      <c r="HW41" s="528"/>
      <c r="HX41" s="529"/>
      <c r="HY41" s="530"/>
      <c r="HZ41" s="528"/>
      <c r="IA41" s="529"/>
      <c r="IB41" s="530"/>
      <c r="IC41" s="528"/>
      <c r="ID41" s="529"/>
      <c r="IE41" s="530"/>
      <c r="IF41" s="528"/>
      <c r="IG41" s="529"/>
      <c r="IH41" s="530"/>
      <c r="II41" s="528"/>
      <c r="IJ41" s="529"/>
      <c r="IK41" s="530"/>
      <c r="IL41" s="528"/>
      <c r="IM41" s="529"/>
      <c r="IN41" s="530"/>
      <c r="IO41" s="528"/>
      <c r="IP41" s="529"/>
      <c r="IQ41" s="606">
        <v>4652471.301809065</v>
      </c>
      <c r="IR41" s="657">
        <f>+IQ41</f>
        <v>4652471.301809065</v>
      </c>
      <c r="IS41" s="652"/>
      <c r="IT41" s="657">
        <f>+IS40-IR41</f>
        <v>0</v>
      </c>
      <c r="IU41" s="318"/>
      <c r="IV41" s="318"/>
      <c r="IW41" s="318"/>
      <c r="IX41" s="318"/>
      <c r="IY41" s="318"/>
      <c r="IZ41" s="318"/>
      <c r="JA41" s="318"/>
      <c r="JB41" s="318"/>
      <c r="JC41" s="318"/>
      <c r="JD41" s="318"/>
      <c r="JE41" s="318"/>
    </row>
    <row r="42" spans="1:265" ht="20.399999999999999">
      <c r="A42" s="373">
        <f t="shared" si="6"/>
        <v>24</v>
      </c>
      <c r="B42" s="508"/>
      <c r="C42" s="652" t="str">
        <f t="shared" ref="C42:C57" si="7">+C40</f>
        <v>W  11.68 % ROE</v>
      </c>
      <c r="D42" s="651">
        <f t="shared" ref="D42:D55" si="8">+D40+1</f>
        <v>2007</v>
      </c>
      <c r="E42" s="530">
        <v>20188201.833333332</v>
      </c>
      <c r="F42" s="528">
        <v>492395.16666666663</v>
      </c>
      <c r="G42" s="529">
        <v>4553421.8700199593</v>
      </c>
      <c r="H42" s="530">
        <v>8069022</v>
      </c>
      <c r="I42" s="528">
        <v>80049.82142857142</v>
      </c>
      <c r="J42" s="529">
        <v>1703201.5058861806</v>
      </c>
      <c r="K42" s="530">
        <v>86565628.890000001</v>
      </c>
      <c r="L42" s="528">
        <v>858786.00089285709</v>
      </c>
      <c r="M42" s="529">
        <v>18272190.791329145</v>
      </c>
      <c r="N42" s="530">
        <v>22188863</v>
      </c>
      <c r="O42" s="528">
        <v>484280.74007936509</v>
      </c>
      <c r="P42" s="529">
        <v>4947757.2747385986</v>
      </c>
      <c r="Q42" s="530"/>
      <c r="R42" s="528"/>
      <c r="S42" s="529"/>
      <c r="T42" s="530"/>
      <c r="U42" s="528"/>
      <c r="V42" s="529"/>
      <c r="W42" s="530"/>
      <c r="X42" s="528"/>
      <c r="Y42" s="529"/>
      <c r="Z42" s="530"/>
      <c r="AA42" s="528"/>
      <c r="AB42" s="529"/>
      <c r="AC42" s="530"/>
      <c r="AD42" s="528"/>
      <c r="AE42" s="529"/>
      <c r="AF42" s="530"/>
      <c r="AG42" s="528"/>
      <c r="AH42" s="529"/>
      <c r="AI42" s="530"/>
      <c r="AJ42" s="528"/>
      <c r="AK42" s="529"/>
      <c r="AL42" s="530"/>
      <c r="AM42" s="528"/>
      <c r="AN42" s="529"/>
      <c r="AO42" s="530"/>
      <c r="AP42" s="528"/>
      <c r="AQ42" s="529"/>
      <c r="AR42" s="530"/>
      <c r="AS42" s="528"/>
      <c r="AT42" s="529"/>
      <c r="AU42" s="530"/>
      <c r="AV42" s="528"/>
      <c r="AW42" s="529"/>
      <c r="AX42" s="530"/>
      <c r="AY42" s="528"/>
      <c r="AZ42" s="529"/>
      <c r="BA42" s="530"/>
      <c r="BB42" s="528"/>
      <c r="BC42" s="529"/>
      <c r="BD42" s="530"/>
      <c r="BE42" s="528"/>
      <c r="BF42" s="529"/>
      <c r="BG42" s="530"/>
      <c r="BH42" s="528"/>
      <c r="BI42" s="529"/>
      <c r="BJ42" s="530"/>
      <c r="BK42" s="528"/>
      <c r="BL42" s="529"/>
      <c r="BM42" s="530"/>
      <c r="BN42" s="528"/>
      <c r="BO42" s="529"/>
      <c r="BP42" s="530"/>
      <c r="BQ42" s="528"/>
      <c r="BR42" s="529"/>
      <c r="BS42" s="953"/>
      <c r="BT42" s="528"/>
      <c r="BU42" s="529"/>
      <c r="BV42" s="530"/>
      <c r="BW42" s="528"/>
      <c r="BX42" s="529"/>
      <c r="BY42" s="530"/>
      <c r="BZ42" s="528"/>
      <c r="CA42" s="529"/>
      <c r="CB42" s="530"/>
      <c r="CC42" s="528"/>
      <c r="CD42" s="529"/>
      <c r="CE42" s="530"/>
      <c r="CF42" s="528"/>
      <c r="CG42" s="529"/>
      <c r="CH42" s="530"/>
      <c r="CI42" s="528"/>
      <c r="CJ42" s="529"/>
      <c r="CK42" s="530"/>
      <c r="CL42" s="528"/>
      <c r="CM42" s="529"/>
      <c r="CN42" s="530"/>
      <c r="CO42" s="528"/>
      <c r="CP42" s="529"/>
      <c r="CQ42" s="530"/>
      <c r="CR42" s="528"/>
      <c r="CS42" s="529"/>
      <c r="CT42" s="530"/>
      <c r="CU42" s="528"/>
      <c r="CV42" s="529"/>
      <c r="CW42" s="530"/>
      <c r="CX42" s="528"/>
      <c r="CY42" s="529"/>
      <c r="CZ42" s="530"/>
      <c r="DA42" s="528"/>
      <c r="DB42" s="529"/>
      <c r="DC42" s="530"/>
      <c r="DD42" s="528"/>
      <c r="DE42" s="529"/>
      <c r="DF42" s="530"/>
      <c r="DG42" s="528"/>
      <c r="DH42" s="529"/>
      <c r="DI42" s="530"/>
      <c r="DJ42" s="528"/>
      <c r="DK42" s="529"/>
      <c r="DL42" s="530"/>
      <c r="DM42" s="528"/>
      <c r="DN42" s="529"/>
      <c r="DO42" s="530"/>
      <c r="DP42" s="528"/>
      <c r="DQ42" s="529"/>
      <c r="DR42" s="530"/>
      <c r="DS42" s="528"/>
      <c r="DT42" s="529"/>
      <c r="DU42" s="530"/>
      <c r="DV42" s="528"/>
      <c r="DW42" s="529"/>
      <c r="DX42" s="530"/>
      <c r="DY42" s="528"/>
      <c r="DZ42" s="529"/>
      <c r="EA42" s="530"/>
      <c r="EB42" s="528"/>
      <c r="EC42" s="529"/>
      <c r="ED42" s="530"/>
      <c r="EE42" s="528"/>
      <c r="EF42" s="529"/>
      <c r="EG42" s="530"/>
      <c r="EH42" s="528"/>
      <c r="EI42" s="528"/>
      <c r="EJ42" s="530"/>
      <c r="EK42" s="528"/>
      <c r="EL42" s="529"/>
      <c r="EM42" s="530"/>
      <c r="EN42" s="528"/>
      <c r="EO42" s="529"/>
      <c r="EP42" s="530"/>
      <c r="EQ42" s="528"/>
      <c r="ER42" s="529"/>
      <c r="ES42" s="530"/>
      <c r="ET42" s="528"/>
      <c r="EU42" s="529"/>
      <c r="EV42" s="530"/>
      <c r="EW42" s="528"/>
      <c r="EX42" s="529"/>
      <c r="EY42" s="530"/>
      <c r="EZ42" s="528"/>
      <c r="FA42" s="529"/>
      <c r="FB42" s="530"/>
      <c r="FC42" s="528"/>
      <c r="FD42" s="529"/>
      <c r="FE42" s="530"/>
      <c r="FF42" s="528"/>
      <c r="FG42" s="529"/>
      <c r="FH42" s="530"/>
      <c r="FI42" s="528"/>
      <c r="FJ42" s="529"/>
      <c r="FK42" s="530"/>
      <c r="FL42" s="528"/>
      <c r="FM42" s="529"/>
      <c r="FN42" s="530"/>
      <c r="FO42" s="528"/>
      <c r="FP42" s="529"/>
      <c r="FQ42" s="530"/>
      <c r="FR42" s="528"/>
      <c r="FS42" s="529"/>
      <c r="FT42" s="530"/>
      <c r="FU42" s="528"/>
      <c r="FV42" s="529"/>
      <c r="FW42" s="530"/>
      <c r="FX42" s="528"/>
      <c r="FY42" s="529"/>
      <c r="FZ42" s="530"/>
      <c r="GA42" s="528"/>
      <c r="GB42" s="529"/>
      <c r="GC42" s="530"/>
      <c r="GD42" s="528"/>
      <c r="GE42" s="529"/>
      <c r="GF42" s="530"/>
      <c r="GG42" s="528"/>
      <c r="GH42" s="529"/>
      <c r="GI42" s="530"/>
      <c r="GJ42" s="528"/>
      <c r="GK42" s="529"/>
      <c r="GL42" s="530"/>
      <c r="GM42" s="528"/>
      <c r="GN42" s="529"/>
      <c r="GO42" s="530"/>
      <c r="GP42" s="528"/>
      <c r="GQ42" s="529"/>
      <c r="GR42" s="530"/>
      <c r="GS42" s="528"/>
      <c r="GT42" s="529"/>
      <c r="GU42" s="530"/>
      <c r="GV42" s="528"/>
      <c r="GW42" s="529"/>
      <c r="GX42" s="530"/>
      <c r="GY42" s="528"/>
      <c r="GZ42" s="529"/>
      <c r="HA42" s="530"/>
      <c r="HB42" s="528"/>
      <c r="HC42" s="529"/>
      <c r="HD42" s="530"/>
      <c r="HE42" s="528"/>
      <c r="HF42" s="529"/>
      <c r="HG42" s="530"/>
      <c r="HH42" s="528"/>
      <c r="HI42" s="529"/>
      <c r="HJ42" s="530"/>
      <c r="HK42" s="528"/>
      <c r="HL42" s="529"/>
      <c r="HM42" s="530"/>
      <c r="HN42" s="528"/>
      <c r="HO42" s="529"/>
      <c r="HP42" s="530"/>
      <c r="HQ42" s="528"/>
      <c r="HR42" s="529"/>
      <c r="HS42" s="530"/>
      <c r="HT42" s="528"/>
      <c r="HU42" s="529"/>
      <c r="HV42" s="530"/>
      <c r="HW42" s="528"/>
      <c r="HX42" s="529"/>
      <c r="HY42" s="530"/>
      <c r="HZ42" s="528"/>
      <c r="IA42" s="529"/>
      <c r="IB42" s="530"/>
      <c r="IC42" s="528"/>
      <c r="ID42" s="529"/>
      <c r="IE42" s="530"/>
      <c r="IF42" s="528"/>
      <c r="IG42" s="529"/>
      <c r="IH42" s="530"/>
      <c r="II42" s="528"/>
      <c r="IJ42" s="529"/>
      <c r="IK42" s="530"/>
      <c r="IL42" s="528"/>
      <c r="IM42" s="529"/>
      <c r="IN42" s="530"/>
      <c r="IO42" s="528"/>
      <c r="IP42" s="529"/>
      <c r="IQ42" s="606">
        <v>29476571.441973884</v>
      </c>
      <c r="IR42" s="652"/>
      <c r="IS42" s="657">
        <f>+IQ42</f>
        <v>29476571.441973884</v>
      </c>
      <c r="IT42" s="652"/>
      <c r="IU42" s="318"/>
      <c r="IV42" s="318"/>
      <c r="IW42" s="318"/>
      <c r="IX42" s="318"/>
      <c r="IY42" s="318"/>
      <c r="IZ42" s="318"/>
      <c r="JA42" s="318"/>
      <c r="JB42" s="318"/>
      <c r="JC42" s="318"/>
      <c r="JD42" s="318"/>
      <c r="JE42" s="318"/>
    </row>
    <row r="43" spans="1:265" ht="18.75" customHeight="1">
      <c r="A43" s="373">
        <f t="shared" si="6"/>
        <v>25</v>
      </c>
      <c r="B43" s="508"/>
      <c r="C43" s="652" t="str">
        <f t="shared" si="7"/>
        <v>W Increased ROE</v>
      </c>
      <c r="D43" s="651">
        <f t="shared" si="8"/>
        <v>2007</v>
      </c>
      <c r="E43" s="530">
        <v>20188201.833333332</v>
      </c>
      <c r="F43" s="528">
        <v>492395.16666666663</v>
      </c>
      <c r="G43" s="529">
        <v>4553421.8700199593</v>
      </c>
      <c r="H43" s="530">
        <v>8069022</v>
      </c>
      <c r="I43" s="528">
        <v>80049.82142857142</v>
      </c>
      <c r="J43" s="529">
        <v>1703201.5058861806</v>
      </c>
      <c r="K43" s="530">
        <v>86565628.890000001</v>
      </c>
      <c r="L43" s="528">
        <v>858786.00089285709</v>
      </c>
      <c r="M43" s="529">
        <v>18272190.791329145</v>
      </c>
      <c r="N43" s="530">
        <v>22188863</v>
      </c>
      <c r="O43" s="528">
        <v>484280.74007936509</v>
      </c>
      <c r="P43" s="529">
        <v>4947757.2747385986</v>
      </c>
      <c r="Q43" s="530"/>
      <c r="R43" s="528"/>
      <c r="S43" s="529"/>
      <c r="T43" s="530"/>
      <c r="U43" s="528"/>
      <c r="V43" s="529"/>
      <c r="W43" s="530"/>
      <c r="X43" s="528"/>
      <c r="Y43" s="529"/>
      <c r="Z43" s="530"/>
      <c r="AA43" s="528"/>
      <c r="AB43" s="529"/>
      <c r="AC43" s="530"/>
      <c r="AD43" s="528"/>
      <c r="AE43" s="529"/>
      <c r="AF43" s="530"/>
      <c r="AG43" s="528"/>
      <c r="AH43" s="529"/>
      <c r="AI43" s="530"/>
      <c r="AJ43" s="528"/>
      <c r="AK43" s="529"/>
      <c r="AL43" s="530"/>
      <c r="AM43" s="528"/>
      <c r="AN43" s="529"/>
      <c r="AO43" s="530"/>
      <c r="AP43" s="528"/>
      <c r="AQ43" s="529"/>
      <c r="AR43" s="530"/>
      <c r="AS43" s="528"/>
      <c r="AT43" s="529"/>
      <c r="AU43" s="530"/>
      <c r="AV43" s="528"/>
      <c r="AW43" s="529"/>
      <c r="AX43" s="530"/>
      <c r="AY43" s="528"/>
      <c r="AZ43" s="529"/>
      <c r="BA43" s="530"/>
      <c r="BB43" s="528"/>
      <c r="BC43" s="529"/>
      <c r="BD43" s="530"/>
      <c r="BE43" s="528"/>
      <c r="BF43" s="529"/>
      <c r="BG43" s="530"/>
      <c r="BH43" s="528"/>
      <c r="BI43" s="529"/>
      <c r="BJ43" s="530"/>
      <c r="BK43" s="528"/>
      <c r="BL43" s="529"/>
      <c r="BM43" s="530"/>
      <c r="BN43" s="528"/>
      <c r="BO43" s="529"/>
      <c r="BP43" s="530"/>
      <c r="BQ43" s="528"/>
      <c r="BR43" s="529"/>
      <c r="BS43" s="953"/>
      <c r="BT43" s="528"/>
      <c r="BU43" s="529"/>
      <c r="BV43" s="530"/>
      <c r="BW43" s="528"/>
      <c r="BX43" s="529"/>
      <c r="BY43" s="530"/>
      <c r="BZ43" s="528"/>
      <c r="CA43" s="529"/>
      <c r="CB43" s="530"/>
      <c r="CC43" s="528"/>
      <c r="CD43" s="529"/>
      <c r="CE43" s="530"/>
      <c r="CF43" s="528"/>
      <c r="CG43" s="529"/>
      <c r="CH43" s="530"/>
      <c r="CI43" s="528"/>
      <c r="CJ43" s="529"/>
      <c r="CK43" s="530"/>
      <c r="CL43" s="528"/>
      <c r="CM43" s="529"/>
      <c r="CN43" s="530"/>
      <c r="CO43" s="528"/>
      <c r="CP43" s="529"/>
      <c r="CQ43" s="530"/>
      <c r="CR43" s="528"/>
      <c r="CS43" s="529"/>
      <c r="CT43" s="530"/>
      <c r="CU43" s="528"/>
      <c r="CV43" s="529"/>
      <c r="CW43" s="530"/>
      <c r="CX43" s="528"/>
      <c r="CY43" s="529"/>
      <c r="CZ43" s="530"/>
      <c r="DA43" s="528"/>
      <c r="DB43" s="529"/>
      <c r="DC43" s="530"/>
      <c r="DD43" s="528"/>
      <c r="DE43" s="529"/>
      <c r="DF43" s="530"/>
      <c r="DG43" s="528"/>
      <c r="DH43" s="529"/>
      <c r="DI43" s="530"/>
      <c r="DJ43" s="528"/>
      <c r="DK43" s="529"/>
      <c r="DL43" s="530"/>
      <c r="DM43" s="528"/>
      <c r="DN43" s="529"/>
      <c r="DO43" s="530"/>
      <c r="DP43" s="528"/>
      <c r="DQ43" s="529"/>
      <c r="DR43" s="530"/>
      <c r="DS43" s="528"/>
      <c r="DT43" s="529"/>
      <c r="DU43" s="530"/>
      <c r="DV43" s="528"/>
      <c r="DW43" s="529"/>
      <c r="DX43" s="530"/>
      <c r="DY43" s="528"/>
      <c r="DZ43" s="529"/>
      <c r="EA43" s="530"/>
      <c r="EB43" s="528"/>
      <c r="EC43" s="529"/>
      <c r="ED43" s="530"/>
      <c r="EE43" s="528"/>
      <c r="EF43" s="529"/>
      <c r="EG43" s="530"/>
      <c r="EH43" s="528"/>
      <c r="EI43" s="528"/>
      <c r="EJ43" s="530"/>
      <c r="EK43" s="528"/>
      <c r="EL43" s="529"/>
      <c r="EM43" s="530"/>
      <c r="EN43" s="528"/>
      <c r="EO43" s="529"/>
      <c r="EP43" s="530"/>
      <c r="EQ43" s="528"/>
      <c r="ER43" s="529"/>
      <c r="ES43" s="530"/>
      <c r="ET43" s="528"/>
      <c r="EU43" s="529"/>
      <c r="EV43" s="530"/>
      <c r="EW43" s="528"/>
      <c r="EX43" s="529"/>
      <c r="EY43" s="530"/>
      <c r="EZ43" s="528"/>
      <c r="FA43" s="529"/>
      <c r="FB43" s="530"/>
      <c r="FC43" s="528"/>
      <c r="FD43" s="529"/>
      <c r="FE43" s="530"/>
      <c r="FF43" s="528"/>
      <c r="FG43" s="529"/>
      <c r="FH43" s="530"/>
      <c r="FI43" s="528"/>
      <c r="FJ43" s="529"/>
      <c r="FK43" s="530"/>
      <c r="FL43" s="528"/>
      <c r="FM43" s="529"/>
      <c r="FN43" s="530"/>
      <c r="FO43" s="528"/>
      <c r="FP43" s="529"/>
      <c r="FQ43" s="530"/>
      <c r="FR43" s="528"/>
      <c r="FS43" s="529"/>
      <c r="FT43" s="530"/>
      <c r="FU43" s="528"/>
      <c r="FV43" s="529"/>
      <c r="FW43" s="530"/>
      <c r="FX43" s="528"/>
      <c r="FY43" s="529"/>
      <c r="FZ43" s="530"/>
      <c r="GA43" s="528"/>
      <c r="GB43" s="529"/>
      <c r="GC43" s="530"/>
      <c r="GD43" s="528"/>
      <c r="GE43" s="529"/>
      <c r="GF43" s="530"/>
      <c r="GG43" s="528"/>
      <c r="GH43" s="529"/>
      <c r="GI43" s="530"/>
      <c r="GJ43" s="528"/>
      <c r="GK43" s="529"/>
      <c r="GL43" s="530"/>
      <c r="GM43" s="528"/>
      <c r="GN43" s="529"/>
      <c r="GO43" s="530"/>
      <c r="GP43" s="528"/>
      <c r="GQ43" s="529"/>
      <c r="GR43" s="530"/>
      <c r="GS43" s="528"/>
      <c r="GT43" s="529"/>
      <c r="GU43" s="530"/>
      <c r="GV43" s="528"/>
      <c r="GW43" s="529"/>
      <c r="GX43" s="530"/>
      <c r="GY43" s="528"/>
      <c r="GZ43" s="529"/>
      <c r="HA43" s="530"/>
      <c r="HB43" s="528"/>
      <c r="HC43" s="529"/>
      <c r="HD43" s="530"/>
      <c r="HE43" s="528"/>
      <c r="HF43" s="529"/>
      <c r="HG43" s="530"/>
      <c r="HH43" s="528"/>
      <c r="HI43" s="529"/>
      <c r="HJ43" s="530"/>
      <c r="HK43" s="528"/>
      <c r="HL43" s="529"/>
      <c r="HM43" s="530"/>
      <c r="HN43" s="528"/>
      <c r="HO43" s="529"/>
      <c r="HP43" s="530"/>
      <c r="HQ43" s="528"/>
      <c r="HR43" s="529"/>
      <c r="HS43" s="530"/>
      <c r="HT43" s="528"/>
      <c r="HU43" s="529"/>
      <c r="HV43" s="530"/>
      <c r="HW43" s="528"/>
      <c r="HX43" s="529"/>
      <c r="HY43" s="530"/>
      <c r="HZ43" s="528"/>
      <c r="IA43" s="529"/>
      <c r="IB43" s="530"/>
      <c r="IC43" s="528"/>
      <c r="ID43" s="529"/>
      <c r="IE43" s="530"/>
      <c r="IF43" s="528"/>
      <c r="IG43" s="529"/>
      <c r="IH43" s="530"/>
      <c r="II43" s="528"/>
      <c r="IJ43" s="529"/>
      <c r="IK43" s="530"/>
      <c r="IL43" s="528"/>
      <c r="IM43" s="529"/>
      <c r="IN43" s="530"/>
      <c r="IO43" s="528"/>
      <c r="IP43" s="529"/>
      <c r="IQ43" s="606">
        <v>29476571.441973884</v>
      </c>
      <c r="IR43" s="657">
        <f>+IQ43</f>
        <v>29476571.441973884</v>
      </c>
      <c r="IS43" s="652"/>
      <c r="IT43" s="657">
        <f>+IS42-IR43</f>
        <v>0</v>
      </c>
      <c r="IU43" s="318"/>
      <c r="IV43" s="318"/>
      <c r="IW43" s="318"/>
      <c r="IX43" s="318"/>
      <c r="IY43" s="318"/>
      <c r="IZ43" s="318"/>
      <c r="JA43" s="318"/>
      <c r="JB43" s="318"/>
      <c r="JC43" s="318"/>
      <c r="JD43" s="318"/>
      <c r="JE43" s="318"/>
    </row>
    <row r="44" spans="1:265" ht="20.399999999999999">
      <c r="A44" s="373">
        <f t="shared" si="6"/>
        <v>26</v>
      </c>
      <c r="B44" s="508"/>
      <c r="C44" s="652" t="str">
        <f t="shared" si="7"/>
        <v>W  11.68 % ROE</v>
      </c>
      <c r="D44" s="651">
        <f t="shared" si="8"/>
        <v>2008</v>
      </c>
      <c r="E44" s="530">
        <v>19695806.666666664</v>
      </c>
      <c r="F44" s="528">
        <v>492395.16666666663</v>
      </c>
      <c r="G44" s="529">
        <v>4454372.4382308545</v>
      </c>
      <c r="H44" s="530">
        <v>7988972.1785714282</v>
      </c>
      <c r="I44" s="528">
        <v>192119.57142857142</v>
      </c>
      <c r="J44" s="529">
        <v>1799168.5606038631</v>
      </c>
      <c r="K44" s="530">
        <v>85706842.889107138</v>
      </c>
      <c r="L44" s="528">
        <v>2061086.4021428572</v>
      </c>
      <c r="M44" s="529">
        <v>19301739.160927989</v>
      </c>
      <c r="N44" s="530">
        <v>21704582.259920601</v>
      </c>
      <c r="O44" s="528">
        <v>528306.26190476189</v>
      </c>
      <c r="P44" s="529">
        <v>4894365.6499742111</v>
      </c>
      <c r="Q44" s="530">
        <v>24921237</v>
      </c>
      <c r="R44" s="528">
        <v>88645.901717674904</v>
      </c>
      <c r="S44" s="529">
        <v>837584.40716714889</v>
      </c>
      <c r="T44" s="530"/>
      <c r="U44" s="528"/>
      <c r="V44" s="529"/>
      <c r="W44" s="530"/>
      <c r="X44" s="528"/>
      <c r="Y44" s="529"/>
      <c r="Z44" s="530">
        <v>6961494.5700000003</v>
      </c>
      <c r="AA44" s="528">
        <v>25372.297106227106</v>
      </c>
      <c r="AB44" s="529">
        <v>239734.04318082213</v>
      </c>
      <c r="AC44" s="530"/>
      <c r="AD44" s="528"/>
      <c r="AE44" s="529"/>
      <c r="AF44" s="530">
        <v>36369</v>
      </c>
      <c r="AG44" s="528">
        <v>577.28571428571399</v>
      </c>
      <c r="AH44" s="529">
        <v>5114.0511424324259</v>
      </c>
      <c r="AI44" s="530"/>
      <c r="AJ44" s="528"/>
      <c r="AK44" s="529"/>
      <c r="AL44" s="530"/>
      <c r="AM44" s="528"/>
      <c r="AN44" s="529"/>
      <c r="AO44" s="530"/>
      <c r="AP44" s="528"/>
      <c r="AQ44" s="529"/>
      <c r="AR44" s="530"/>
      <c r="AS44" s="528"/>
      <c r="AT44" s="529"/>
      <c r="AU44" s="530"/>
      <c r="AV44" s="528"/>
      <c r="AW44" s="529"/>
      <c r="AX44" s="530"/>
      <c r="AY44" s="528"/>
      <c r="AZ44" s="529"/>
      <c r="BA44" s="530"/>
      <c r="BB44" s="528"/>
      <c r="BC44" s="529"/>
      <c r="BD44" s="530"/>
      <c r="BE44" s="528"/>
      <c r="BF44" s="529"/>
      <c r="BG44" s="530"/>
      <c r="BH44" s="528"/>
      <c r="BI44" s="529"/>
      <c r="BJ44" s="530"/>
      <c r="BK44" s="528"/>
      <c r="BL44" s="529"/>
      <c r="BM44" s="530"/>
      <c r="BN44" s="528"/>
      <c r="BO44" s="529"/>
      <c r="BP44" s="530"/>
      <c r="BQ44" s="528"/>
      <c r="BR44" s="529"/>
      <c r="BS44" s="953"/>
      <c r="BT44" s="528"/>
      <c r="BU44" s="529"/>
      <c r="BV44" s="530"/>
      <c r="BW44" s="528"/>
      <c r="BX44" s="529"/>
      <c r="BY44" s="530"/>
      <c r="BZ44" s="528"/>
      <c r="CA44" s="529"/>
      <c r="CB44" s="530"/>
      <c r="CC44" s="528"/>
      <c r="CD44" s="529"/>
      <c r="CE44" s="530"/>
      <c r="CF44" s="528"/>
      <c r="CG44" s="529"/>
      <c r="CH44" s="530"/>
      <c r="CI44" s="528"/>
      <c r="CJ44" s="529"/>
      <c r="CK44" s="530"/>
      <c r="CL44" s="528"/>
      <c r="CM44" s="529"/>
      <c r="CN44" s="530"/>
      <c r="CO44" s="528"/>
      <c r="CP44" s="529"/>
      <c r="CQ44" s="530"/>
      <c r="CR44" s="528"/>
      <c r="CS44" s="529"/>
      <c r="CT44" s="530"/>
      <c r="CU44" s="528"/>
      <c r="CV44" s="529"/>
      <c r="CW44" s="530"/>
      <c r="CX44" s="528"/>
      <c r="CY44" s="529"/>
      <c r="CZ44" s="530"/>
      <c r="DA44" s="528"/>
      <c r="DB44" s="529"/>
      <c r="DC44" s="530"/>
      <c r="DD44" s="528"/>
      <c r="DE44" s="529"/>
      <c r="DF44" s="530"/>
      <c r="DG44" s="528"/>
      <c r="DH44" s="529"/>
      <c r="DI44" s="530"/>
      <c r="DJ44" s="528"/>
      <c r="DK44" s="529"/>
      <c r="DL44" s="530"/>
      <c r="DM44" s="528"/>
      <c r="DN44" s="529"/>
      <c r="DO44" s="530"/>
      <c r="DP44" s="528"/>
      <c r="DQ44" s="529"/>
      <c r="DR44" s="530"/>
      <c r="DS44" s="528"/>
      <c r="DT44" s="529"/>
      <c r="DU44" s="530"/>
      <c r="DV44" s="528"/>
      <c r="DW44" s="529"/>
      <c r="DX44" s="530"/>
      <c r="DY44" s="528"/>
      <c r="DZ44" s="529"/>
      <c r="EA44" s="530"/>
      <c r="EB44" s="528"/>
      <c r="EC44" s="529"/>
      <c r="ED44" s="530"/>
      <c r="EE44" s="528"/>
      <c r="EF44" s="529"/>
      <c r="EG44" s="530"/>
      <c r="EH44" s="528"/>
      <c r="EI44" s="528"/>
      <c r="EJ44" s="530"/>
      <c r="EK44" s="528"/>
      <c r="EL44" s="529"/>
      <c r="EM44" s="530"/>
      <c r="EN44" s="528"/>
      <c r="EO44" s="529"/>
      <c r="EP44" s="530"/>
      <c r="EQ44" s="528"/>
      <c r="ER44" s="529"/>
      <c r="ES44" s="530"/>
      <c r="ET44" s="528"/>
      <c r="EU44" s="529"/>
      <c r="EV44" s="530"/>
      <c r="EW44" s="528"/>
      <c r="EX44" s="529"/>
      <c r="EY44" s="530"/>
      <c r="EZ44" s="528"/>
      <c r="FA44" s="529"/>
      <c r="FB44" s="530"/>
      <c r="FC44" s="528"/>
      <c r="FD44" s="529"/>
      <c r="FE44" s="530"/>
      <c r="FF44" s="528"/>
      <c r="FG44" s="529"/>
      <c r="FH44" s="530"/>
      <c r="FI44" s="528"/>
      <c r="FJ44" s="529"/>
      <c r="FK44" s="530">
        <v>8927082</v>
      </c>
      <c r="FL44" s="528"/>
      <c r="FM44" s="529">
        <v>819421.13399994455</v>
      </c>
      <c r="FN44" s="530"/>
      <c r="FO44" s="528"/>
      <c r="FP44" s="529"/>
      <c r="FQ44" s="530"/>
      <c r="FR44" s="528"/>
      <c r="FS44" s="529"/>
      <c r="FT44" s="530"/>
      <c r="FU44" s="528"/>
      <c r="FV44" s="529"/>
      <c r="FW44" s="530"/>
      <c r="FX44" s="528"/>
      <c r="FY44" s="529"/>
      <c r="FZ44" s="530"/>
      <c r="GA44" s="528"/>
      <c r="GB44" s="529"/>
      <c r="GC44" s="530"/>
      <c r="GD44" s="528"/>
      <c r="GE44" s="529"/>
      <c r="GF44" s="530"/>
      <c r="GG44" s="528"/>
      <c r="GH44" s="529"/>
      <c r="GI44" s="530"/>
      <c r="GJ44" s="528"/>
      <c r="GK44" s="529"/>
      <c r="GL44" s="530"/>
      <c r="GM44" s="528"/>
      <c r="GN44" s="529"/>
      <c r="GO44" s="530"/>
      <c r="GP44" s="528"/>
      <c r="GQ44" s="529"/>
      <c r="GR44" s="530"/>
      <c r="GS44" s="528"/>
      <c r="GT44" s="529"/>
      <c r="GU44" s="530"/>
      <c r="GV44" s="528"/>
      <c r="GW44" s="529"/>
      <c r="GX44" s="530"/>
      <c r="GY44" s="528"/>
      <c r="GZ44" s="529"/>
      <c r="HA44" s="530"/>
      <c r="HB44" s="528"/>
      <c r="HC44" s="529"/>
      <c r="HD44" s="530"/>
      <c r="HE44" s="528"/>
      <c r="HF44" s="529"/>
      <c r="HG44" s="530"/>
      <c r="HH44" s="528"/>
      <c r="HI44" s="529"/>
      <c r="HJ44" s="530"/>
      <c r="HK44" s="528"/>
      <c r="HL44" s="529"/>
      <c r="HM44" s="530"/>
      <c r="HN44" s="528"/>
      <c r="HO44" s="529"/>
      <c r="HP44" s="530"/>
      <c r="HQ44" s="528"/>
      <c r="HR44" s="529"/>
      <c r="HS44" s="530"/>
      <c r="HT44" s="528"/>
      <c r="HU44" s="529"/>
      <c r="HV44" s="530"/>
      <c r="HW44" s="528"/>
      <c r="HX44" s="529"/>
      <c r="HY44" s="530"/>
      <c r="HZ44" s="528"/>
      <c r="IA44" s="529"/>
      <c r="IB44" s="530"/>
      <c r="IC44" s="528"/>
      <c r="ID44" s="529"/>
      <c r="IE44" s="530"/>
      <c r="IF44" s="528"/>
      <c r="IG44" s="529"/>
      <c r="IH44" s="530"/>
      <c r="II44" s="528"/>
      <c r="IJ44" s="529"/>
      <c r="IK44" s="530"/>
      <c r="IL44" s="528"/>
      <c r="IM44" s="529"/>
      <c r="IN44" s="530"/>
      <c r="IO44" s="528"/>
      <c r="IP44" s="529"/>
      <c r="IQ44" s="607">
        <v>32346385.394084834</v>
      </c>
      <c r="IR44" s="652"/>
      <c r="IS44" s="657">
        <f>+IQ44</f>
        <v>32346385.394084834</v>
      </c>
      <c r="IT44" s="652"/>
      <c r="IU44" s="318"/>
      <c r="IV44" s="318"/>
      <c r="IW44" s="318"/>
      <c r="IX44" s="318"/>
      <c r="IY44" s="318"/>
      <c r="IZ44" s="318"/>
      <c r="JA44" s="318"/>
      <c r="JB44" s="318"/>
      <c r="JC44" s="318"/>
      <c r="JD44" s="318"/>
      <c r="JE44" s="318"/>
    </row>
    <row r="45" spans="1:265" ht="20.399999999999999">
      <c r="A45" s="373">
        <f t="shared" si="6"/>
        <v>27</v>
      </c>
      <c r="B45" s="508"/>
      <c r="C45" s="652" t="str">
        <f t="shared" si="7"/>
        <v>W Increased ROE</v>
      </c>
      <c r="D45" s="651">
        <f t="shared" si="8"/>
        <v>2008</v>
      </c>
      <c r="E45" s="530">
        <v>19695806.666666701</v>
      </c>
      <c r="F45" s="528">
        <v>492395.16666666663</v>
      </c>
      <c r="G45" s="529">
        <v>4454372.4382308545</v>
      </c>
      <c r="H45" s="530">
        <v>7988972.1785714282</v>
      </c>
      <c r="I45" s="528">
        <v>192119.57142857142</v>
      </c>
      <c r="J45" s="529">
        <v>1799168.5606038631</v>
      </c>
      <c r="K45" s="530">
        <v>85706842.889107138</v>
      </c>
      <c r="L45" s="528">
        <v>2061086.4021428572</v>
      </c>
      <c r="M45" s="529">
        <v>19301739.160927989</v>
      </c>
      <c r="N45" s="530">
        <v>21704582.259920634</v>
      </c>
      <c r="O45" s="528">
        <v>528306.26190476189</v>
      </c>
      <c r="P45" s="529">
        <v>4894365.6499742111</v>
      </c>
      <c r="Q45" s="530">
        <v>24921237</v>
      </c>
      <c r="R45" s="528">
        <v>88645.901717674918</v>
      </c>
      <c r="S45" s="529">
        <v>837584.40716714889</v>
      </c>
      <c r="T45" s="530"/>
      <c r="U45" s="528"/>
      <c r="V45" s="529"/>
      <c r="W45" s="530"/>
      <c r="X45" s="528"/>
      <c r="Y45" s="529"/>
      <c r="Z45" s="530">
        <v>6961494.5700000003</v>
      </c>
      <c r="AA45" s="528">
        <v>25372.297106227106</v>
      </c>
      <c r="AB45" s="529">
        <v>239734.04318082213</v>
      </c>
      <c r="AC45" s="530"/>
      <c r="AD45" s="528"/>
      <c r="AE45" s="529"/>
      <c r="AF45" s="530">
        <v>36369</v>
      </c>
      <c r="AG45" s="528">
        <v>577.28571428571433</v>
      </c>
      <c r="AH45" s="529">
        <v>5114.0511424324259</v>
      </c>
      <c r="AI45" s="530"/>
      <c r="AJ45" s="528"/>
      <c r="AK45" s="529"/>
      <c r="AL45" s="530"/>
      <c r="AM45" s="528"/>
      <c r="AN45" s="529"/>
      <c r="AO45" s="530"/>
      <c r="AP45" s="528"/>
      <c r="AQ45" s="529"/>
      <c r="AR45" s="530"/>
      <c r="AS45" s="528"/>
      <c r="AT45" s="529"/>
      <c r="AU45" s="530"/>
      <c r="AV45" s="528"/>
      <c r="AW45" s="529"/>
      <c r="AX45" s="530"/>
      <c r="AY45" s="528"/>
      <c r="AZ45" s="529"/>
      <c r="BA45" s="530"/>
      <c r="BB45" s="528"/>
      <c r="BC45" s="529"/>
      <c r="BD45" s="530"/>
      <c r="BE45" s="528"/>
      <c r="BF45" s="529"/>
      <c r="BG45" s="530"/>
      <c r="BH45" s="528"/>
      <c r="BI45" s="529"/>
      <c r="BJ45" s="530"/>
      <c r="BK45" s="528"/>
      <c r="BL45" s="529"/>
      <c r="BM45" s="530"/>
      <c r="BN45" s="528"/>
      <c r="BO45" s="529"/>
      <c r="BP45" s="530"/>
      <c r="BQ45" s="528"/>
      <c r="BR45" s="529"/>
      <c r="BS45" s="953"/>
      <c r="BT45" s="528"/>
      <c r="BU45" s="529"/>
      <c r="BV45" s="530"/>
      <c r="BW45" s="528"/>
      <c r="BX45" s="529"/>
      <c r="BY45" s="530"/>
      <c r="BZ45" s="528"/>
      <c r="CA45" s="529"/>
      <c r="CB45" s="530"/>
      <c r="CC45" s="528"/>
      <c r="CD45" s="529"/>
      <c r="CE45" s="530"/>
      <c r="CF45" s="528"/>
      <c r="CG45" s="529"/>
      <c r="CH45" s="530"/>
      <c r="CI45" s="528"/>
      <c r="CJ45" s="529"/>
      <c r="CK45" s="530"/>
      <c r="CL45" s="528"/>
      <c r="CM45" s="529"/>
      <c r="CN45" s="530"/>
      <c r="CO45" s="528"/>
      <c r="CP45" s="529"/>
      <c r="CQ45" s="530"/>
      <c r="CR45" s="528"/>
      <c r="CS45" s="529"/>
      <c r="CT45" s="530"/>
      <c r="CU45" s="528"/>
      <c r="CV45" s="529"/>
      <c r="CW45" s="530"/>
      <c r="CX45" s="528"/>
      <c r="CY45" s="529"/>
      <c r="CZ45" s="530"/>
      <c r="DA45" s="528"/>
      <c r="DB45" s="529"/>
      <c r="DC45" s="530"/>
      <c r="DD45" s="528"/>
      <c r="DE45" s="529"/>
      <c r="DF45" s="530"/>
      <c r="DG45" s="528"/>
      <c r="DH45" s="529"/>
      <c r="DI45" s="530"/>
      <c r="DJ45" s="528"/>
      <c r="DK45" s="529"/>
      <c r="DL45" s="530"/>
      <c r="DM45" s="528"/>
      <c r="DN45" s="529"/>
      <c r="DO45" s="530"/>
      <c r="DP45" s="528"/>
      <c r="DQ45" s="529"/>
      <c r="DR45" s="530"/>
      <c r="DS45" s="528"/>
      <c r="DT45" s="529"/>
      <c r="DU45" s="530"/>
      <c r="DV45" s="528"/>
      <c r="DW45" s="529"/>
      <c r="DX45" s="530"/>
      <c r="DY45" s="528"/>
      <c r="DZ45" s="529"/>
      <c r="EA45" s="530"/>
      <c r="EB45" s="528"/>
      <c r="EC45" s="529"/>
      <c r="ED45" s="530"/>
      <c r="EE45" s="528"/>
      <c r="EF45" s="529"/>
      <c r="EG45" s="530"/>
      <c r="EH45" s="528"/>
      <c r="EI45" s="528"/>
      <c r="EJ45" s="530"/>
      <c r="EK45" s="528"/>
      <c r="EL45" s="529"/>
      <c r="EM45" s="530"/>
      <c r="EN45" s="528"/>
      <c r="EO45" s="529"/>
      <c r="EP45" s="530"/>
      <c r="EQ45" s="528"/>
      <c r="ER45" s="529"/>
      <c r="ES45" s="530"/>
      <c r="ET45" s="528"/>
      <c r="EU45" s="529"/>
      <c r="EV45" s="530"/>
      <c r="EW45" s="528"/>
      <c r="EX45" s="529"/>
      <c r="EY45" s="530"/>
      <c r="EZ45" s="528"/>
      <c r="FA45" s="529"/>
      <c r="FB45" s="530"/>
      <c r="FC45" s="528"/>
      <c r="FD45" s="529"/>
      <c r="FE45" s="530"/>
      <c r="FF45" s="528"/>
      <c r="FG45" s="529"/>
      <c r="FH45" s="530"/>
      <c r="FI45" s="528"/>
      <c r="FJ45" s="529"/>
      <c r="FK45" s="530">
        <v>8927082</v>
      </c>
      <c r="FL45" s="528"/>
      <c r="FM45" s="529">
        <v>858681.88693702384</v>
      </c>
      <c r="FN45" s="530"/>
      <c r="FO45" s="528"/>
      <c r="FP45" s="529"/>
      <c r="FQ45" s="530"/>
      <c r="FR45" s="528"/>
      <c r="FS45" s="529"/>
      <c r="FT45" s="530"/>
      <c r="FU45" s="528"/>
      <c r="FV45" s="529"/>
      <c r="FW45" s="530"/>
      <c r="FX45" s="528"/>
      <c r="FY45" s="529"/>
      <c r="FZ45" s="530"/>
      <c r="GA45" s="528"/>
      <c r="GB45" s="529"/>
      <c r="GC45" s="660"/>
      <c r="GD45" s="659"/>
      <c r="GE45" s="658"/>
      <c r="GF45" s="530"/>
      <c r="GG45" s="528"/>
      <c r="GH45" s="529"/>
      <c r="GI45" s="530"/>
      <c r="GJ45" s="528"/>
      <c r="GK45" s="529"/>
      <c r="GL45" s="530"/>
      <c r="GM45" s="528"/>
      <c r="GN45" s="529"/>
      <c r="GO45" s="530"/>
      <c r="GP45" s="528"/>
      <c r="GQ45" s="529"/>
      <c r="GR45" s="530"/>
      <c r="GS45" s="528"/>
      <c r="GT45" s="529"/>
      <c r="GU45" s="530"/>
      <c r="GV45" s="528"/>
      <c r="GW45" s="529"/>
      <c r="GX45" s="530"/>
      <c r="GY45" s="528"/>
      <c r="GZ45" s="529"/>
      <c r="HA45" s="530"/>
      <c r="HB45" s="528"/>
      <c r="HC45" s="529"/>
      <c r="HD45" s="530"/>
      <c r="HE45" s="528"/>
      <c r="HF45" s="529"/>
      <c r="HG45" s="530"/>
      <c r="HH45" s="528"/>
      <c r="HI45" s="529"/>
      <c r="HJ45" s="530"/>
      <c r="HK45" s="528"/>
      <c r="HL45" s="529"/>
      <c r="HM45" s="530"/>
      <c r="HN45" s="528"/>
      <c r="HO45" s="529"/>
      <c r="HP45" s="530"/>
      <c r="HQ45" s="528"/>
      <c r="HR45" s="529"/>
      <c r="HS45" s="530"/>
      <c r="HT45" s="528"/>
      <c r="HU45" s="529"/>
      <c r="HV45" s="530"/>
      <c r="HW45" s="528"/>
      <c r="HX45" s="529"/>
      <c r="HY45" s="530"/>
      <c r="HZ45" s="528"/>
      <c r="IA45" s="529"/>
      <c r="IB45" s="530"/>
      <c r="IC45" s="528"/>
      <c r="ID45" s="529"/>
      <c r="IE45" s="530"/>
      <c r="IF45" s="528"/>
      <c r="IG45" s="529"/>
      <c r="IH45" s="530"/>
      <c r="II45" s="528"/>
      <c r="IJ45" s="529"/>
      <c r="IK45" s="530"/>
      <c r="IL45" s="528"/>
      <c r="IM45" s="529"/>
      <c r="IN45" s="530"/>
      <c r="IO45" s="528"/>
      <c r="IP45" s="529"/>
      <c r="IQ45" s="606">
        <v>32385646.147021912</v>
      </c>
      <c r="IR45" s="657">
        <f>+IQ45</f>
        <v>32385646.147021912</v>
      </c>
      <c r="IS45" s="657"/>
      <c r="IT45" s="657">
        <f>+IR45-IS44</f>
        <v>39260.752937078476</v>
      </c>
      <c r="IU45" s="318"/>
      <c r="IV45" s="318"/>
      <c r="IW45" s="318"/>
      <c r="IX45" s="318"/>
      <c r="IY45" s="318"/>
      <c r="IZ45" s="318"/>
      <c r="JA45" s="318"/>
      <c r="JB45" s="318"/>
      <c r="JC45" s="318"/>
      <c r="JD45" s="318"/>
      <c r="JE45" s="318"/>
    </row>
    <row r="46" spans="1:265" s="645" customFormat="1" ht="20.399999999999999">
      <c r="A46" s="653">
        <f t="shared" si="6"/>
        <v>28</v>
      </c>
      <c r="B46" s="508"/>
      <c r="C46" s="652" t="str">
        <f t="shared" si="7"/>
        <v>W  11.68 % ROE</v>
      </c>
      <c r="D46" s="655">
        <f t="shared" si="8"/>
        <v>2009</v>
      </c>
      <c r="E46" s="530">
        <v>19203411.499999996</v>
      </c>
      <c r="F46" s="528">
        <v>492395.16666666669</v>
      </c>
      <c r="G46" s="529">
        <v>4523233.9378284886</v>
      </c>
      <c r="H46" s="530">
        <v>7796852.6071428563</v>
      </c>
      <c r="I46" s="528">
        <v>192119.57142857142</v>
      </c>
      <c r="J46" s="529">
        <v>1828696.2693713075</v>
      </c>
      <c r="K46" s="530">
        <v>83645756.486964285</v>
      </c>
      <c r="L46" s="528">
        <v>2061086.4021428572</v>
      </c>
      <c r="M46" s="529">
        <v>19618516.66867733</v>
      </c>
      <c r="N46" s="530">
        <v>21176275.99801584</v>
      </c>
      <c r="O46" s="528">
        <v>528306.26190476189</v>
      </c>
      <c r="P46" s="529">
        <v>4973253.6777129257</v>
      </c>
      <c r="Q46" s="530">
        <v>26916602.0982823</v>
      </c>
      <c r="R46" s="528">
        <v>642982.09523809503</v>
      </c>
      <c r="S46" s="529">
        <v>6292836.7226667712</v>
      </c>
      <c r="T46" s="530">
        <v>19700217.079999994</v>
      </c>
      <c r="U46" s="528">
        <v>288478.39053113543</v>
      </c>
      <c r="V46" s="529">
        <v>2831673.1249772008</v>
      </c>
      <c r="W46" s="530">
        <v>15773879.580000002</v>
      </c>
      <c r="X46" s="528">
        <v>234560.70287545791</v>
      </c>
      <c r="Y46" s="529">
        <v>2302422.8514492824</v>
      </c>
      <c r="Z46" s="530">
        <v>6936122.2728937697</v>
      </c>
      <c r="AA46" s="528">
        <v>165749.87071428573</v>
      </c>
      <c r="AB46" s="529">
        <v>1621657.3577302925</v>
      </c>
      <c r="AC46" s="530">
        <v>21092458.170000002</v>
      </c>
      <c r="AD46" s="528">
        <v>268347.0871245421</v>
      </c>
      <c r="AE46" s="529">
        <v>2634066.3970616143</v>
      </c>
      <c r="AF46" s="530">
        <v>35791.714285714297</v>
      </c>
      <c r="AG46" s="528">
        <v>865.92857142857144</v>
      </c>
      <c r="AH46" s="529">
        <v>8378.6889801300986</v>
      </c>
      <c r="AI46" s="530"/>
      <c r="AJ46" s="528"/>
      <c r="AK46" s="529"/>
      <c r="AL46" s="530"/>
      <c r="AM46" s="528"/>
      <c r="AN46" s="529"/>
      <c r="AO46" s="530"/>
      <c r="AP46" s="528"/>
      <c r="AQ46" s="529"/>
      <c r="AR46" s="530"/>
      <c r="AS46" s="528"/>
      <c r="AT46" s="529"/>
      <c r="AU46" s="530"/>
      <c r="AV46" s="528"/>
      <c r="AW46" s="529"/>
      <c r="AX46" s="530"/>
      <c r="AY46" s="528"/>
      <c r="AZ46" s="529"/>
      <c r="BA46" s="530"/>
      <c r="BB46" s="528"/>
      <c r="BC46" s="529"/>
      <c r="BD46" s="530"/>
      <c r="BE46" s="528"/>
      <c r="BF46" s="529"/>
      <c r="BG46" s="530"/>
      <c r="BH46" s="528"/>
      <c r="BI46" s="529"/>
      <c r="BJ46" s="530"/>
      <c r="BK46" s="528"/>
      <c r="BL46" s="529"/>
      <c r="BM46" s="530"/>
      <c r="BN46" s="528"/>
      <c r="BO46" s="529"/>
      <c r="BP46" s="530"/>
      <c r="BQ46" s="528"/>
      <c r="BR46" s="529"/>
      <c r="BS46" s="953"/>
      <c r="BT46" s="528"/>
      <c r="BU46" s="529"/>
      <c r="BV46" s="530"/>
      <c r="BW46" s="528"/>
      <c r="BX46" s="529"/>
      <c r="BY46" s="530"/>
      <c r="BZ46" s="528"/>
      <c r="CA46" s="529"/>
      <c r="CB46" s="530"/>
      <c r="CC46" s="528"/>
      <c r="CD46" s="529"/>
      <c r="CE46" s="530"/>
      <c r="CF46" s="528"/>
      <c r="CG46" s="529"/>
      <c r="CH46" s="530"/>
      <c r="CI46" s="528"/>
      <c r="CJ46" s="529"/>
      <c r="CK46" s="530"/>
      <c r="CL46" s="528"/>
      <c r="CM46" s="529"/>
      <c r="CN46" s="530"/>
      <c r="CO46" s="528"/>
      <c r="CP46" s="529"/>
      <c r="CQ46" s="530"/>
      <c r="CR46" s="528"/>
      <c r="CS46" s="529"/>
      <c r="CT46" s="530"/>
      <c r="CU46" s="528"/>
      <c r="CV46" s="529"/>
      <c r="CW46" s="530"/>
      <c r="CX46" s="528"/>
      <c r="CY46" s="529"/>
      <c r="CZ46" s="530"/>
      <c r="DA46" s="528"/>
      <c r="DB46" s="529"/>
      <c r="DC46" s="530"/>
      <c r="DD46" s="528"/>
      <c r="DE46" s="529"/>
      <c r="DF46" s="530"/>
      <c r="DG46" s="528"/>
      <c r="DH46" s="529"/>
      <c r="DI46" s="530"/>
      <c r="DJ46" s="528"/>
      <c r="DK46" s="529"/>
      <c r="DL46" s="530"/>
      <c r="DM46" s="528"/>
      <c r="DN46" s="529"/>
      <c r="DO46" s="530"/>
      <c r="DP46" s="528"/>
      <c r="DQ46" s="529"/>
      <c r="DR46" s="530"/>
      <c r="DS46" s="528"/>
      <c r="DT46" s="529"/>
      <c r="DU46" s="530"/>
      <c r="DV46" s="528"/>
      <c r="DW46" s="529"/>
      <c r="DX46" s="530"/>
      <c r="DY46" s="528"/>
      <c r="DZ46" s="529"/>
      <c r="EA46" s="530"/>
      <c r="EB46" s="528"/>
      <c r="EC46" s="529"/>
      <c r="ED46" s="530"/>
      <c r="EE46" s="528"/>
      <c r="EF46" s="529"/>
      <c r="EG46" s="530"/>
      <c r="EH46" s="528"/>
      <c r="EI46" s="528"/>
      <c r="EJ46" s="530"/>
      <c r="EK46" s="528"/>
      <c r="EL46" s="529"/>
      <c r="EM46" s="530"/>
      <c r="EN46" s="528"/>
      <c r="EO46" s="529"/>
      <c r="EP46" s="530"/>
      <c r="EQ46" s="528"/>
      <c r="ER46" s="529"/>
      <c r="ES46" s="530"/>
      <c r="ET46" s="528"/>
      <c r="EU46" s="529"/>
      <c r="EV46" s="530"/>
      <c r="EW46" s="528"/>
      <c r="EX46" s="529"/>
      <c r="EY46" s="530"/>
      <c r="EZ46" s="528"/>
      <c r="FA46" s="529"/>
      <c r="FB46" s="530"/>
      <c r="FC46" s="528"/>
      <c r="FD46" s="529"/>
      <c r="FE46" s="530"/>
      <c r="FF46" s="528"/>
      <c r="FG46" s="529"/>
      <c r="FH46" s="530">
        <v>8601534.25</v>
      </c>
      <c r="FI46" s="528"/>
      <c r="FJ46" s="529">
        <v>794646.90902210097</v>
      </c>
      <c r="FK46" s="530">
        <v>33993795.030000001</v>
      </c>
      <c r="FL46" s="528"/>
      <c r="FM46" s="529">
        <v>3927225.6861787643</v>
      </c>
      <c r="FN46" s="530"/>
      <c r="FO46" s="528"/>
      <c r="FP46" s="529"/>
      <c r="FQ46" s="530"/>
      <c r="FR46" s="528"/>
      <c r="FS46" s="529"/>
      <c r="FT46" s="530"/>
      <c r="FU46" s="528"/>
      <c r="FV46" s="529"/>
      <c r="FW46" s="530"/>
      <c r="FX46" s="528"/>
      <c r="FY46" s="529"/>
      <c r="FZ46" s="530"/>
      <c r="GA46" s="528"/>
      <c r="GB46" s="529"/>
      <c r="GC46" s="530"/>
      <c r="GD46" s="528"/>
      <c r="GE46" s="529"/>
      <c r="GF46" s="530"/>
      <c r="GG46" s="528"/>
      <c r="GH46" s="529"/>
      <c r="GI46" s="530"/>
      <c r="GJ46" s="528"/>
      <c r="GK46" s="529"/>
      <c r="GL46" s="530"/>
      <c r="GM46" s="528"/>
      <c r="GN46" s="529"/>
      <c r="GO46" s="530"/>
      <c r="GP46" s="528"/>
      <c r="GQ46" s="529"/>
      <c r="GR46" s="530"/>
      <c r="GS46" s="528"/>
      <c r="GT46" s="529"/>
      <c r="GU46" s="530"/>
      <c r="GV46" s="528"/>
      <c r="GW46" s="529"/>
      <c r="GX46" s="530"/>
      <c r="GY46" s="528"/>
      <c r="GZ46" s="529"/>
      <c r="HA46" s="530"/>
      <c r="HB46" s="528"/>
      <c r="HC46" s="529"/>
      <c r="HD46" s="530"/>
      <c r="HE46" s="528"/>
      <c r="HF46" s="529"/>
      <c r="HG46" s="530"/>
      <c r="HH46" s="528"/>
      <c r="HI46" s="529"/>
      <c r="HJ46" s="530"/>
      <c r="HK46" s="528"/>
      <c r="HL46" s="529"/>
      <c r="HM46" s="530"/>
      <c r="HN46" s="528"/>
      <c r="HO46" s="529"/>
      <c r="HP46" s="530"/>
      <c r="HQ46" s="528"/>
      <c r="HR46" s="529"/>
      <c r="HS46" s="530"/>
      <c r="HT46" s="528"/>
      <c r="HU46" s="529"/>
      <c r="HV46" s="530"/>
      <c r="HW46" s="528"/>
      <c r="HX46" s="529"/>
      <c r="HY46" s="530"/>
      <c r="HZ46" s="528"/>
      <c r="IA46" s="529"/>
      <c r="IB46" s="530"/>
      <c r="IC46" s="528"/>
      <c r="ID46" s="529"/>
      <c r="IE46" s="530"/>
      <c r="IF46" s="528"/>
      <c r="IG46" s="529"/>
      <c r="IH46" s="530"/>
      <c r="II46" s="528"/>
      <c r="IJ46" s="529"/>
      <c r="IK46" s="530"/>
      <c r="IL46" s="528"/>
      <c r="IM46" s="529"/>
      <c r="IN46" s="530"/>
      <c r="IO46" s="528"/>
      <c r="IP46" s="529"/>
      <c r="IQ46" s="606">
        <v>51356608.291656204</v>
      </c>
      <c r="IR46" s="650"/>
      <c r="IS46" s="650">
        <f>+IQ46</f>
        <v>51356608.291656204</v>
      </c>
      <c r="IT46" s="657"/>
    </row>
    <row r="47" spans="1:265" s="645" customFormat="1" ht="20.399999999999999">
      <c r="A47" s="653">
        <f t="shared" si="6"/>
        <v>29</v>
      </c>
      <c r="B47" s="508"/>
      <c r="C47" s="652" t="str">
        <f t="shared" si="7"/>
        <v>W Increased ROE</v>
      </c>
      <c r="D47" s="655">
        <f t="shared" si="8"/>
        <v>2009</v>
      </c>
      <c r="E47" s="530">
        <v>19203411.499999996</v>
      </c>
      <c r="F47" s="528">
        <v>492395.16666666669</v>
      </c>
      <c r="G47" s="529">
        <v>4523233.9378284886</v>
      </c>
      <c r="H47" s="530">
        <v>7796852.6071428601</v>
      </c>
      <c r="I47" s="528">
        <v>192119.57142857101</v>
      </c>
      <c r="J47" s="529">
        <v>1828696.2693713075</v>
      </c>
      <c r="K47" s="530">
        <v>83645756.486964285</v>
      </c>
      <c r="L47" s="528">
        <v>2061086.4021428572</v>
      </c>
      <c r="M47" s="529">
        <v>19618516.66867733</v>
      </c>
      <c r="N47" s="530">
        <v>21176275.998015899</v>
      </c>
      <c r="O47" s="528">
        <v>528306.26190476189</v>
      </c>
      <c r="P47" s="529">
        <v>4973253.6777129322</v>
      </c>
      <c r="Q47" s="530">
        <v>26916602.0982823</v>
      </c>
      <c r="R47" s="528">
        <v>642982.09523809515</v>
      </c>
      <c r="S47" s="529">
        <v>6292836.7226667712</v>
      </c>
      <c r="T47" s="530">
        <v>19700217.079999994</v>
      </c>
      <c r="U47" s="528">
        <v>288478.39053113543</v>
      </c>
      <c r="V47" s="529">
        <v>2831673.1249772008</v>
      </c>
      <c r="W47" s="530">
        <v>15773879.580000002</v>
      </c>
      <c r="X47" s="528">
        <v>234560.70287545791</v>
      </c>
      <c r="Y47" s="529">
        <v>2302422.8514492824</v>
      </c>
      <c r="Z47" s="530">
        <v>6936122.2728937734</v>
      </c>
      <c r="AA47" s="528">
        <v>165749.87071428573</v>
      </c>
      <c r="AB47" s="529">
        <v>1621657.3577302925</v>
      </c>
      <c r="AC47" s="530">
        <v>21092458.169999998</v>
      </c>
      <c r="AD47" s="528">
        <v>268347.0871245421</v>
      </c>
      <c r="AE47" s="529">
        <v>2634066.3970616143</v>
      </c>
      <c r="AF47" s="530">
        <v>35791.714285714283</v>
      </c>
      <c r="AG47" s="528">
        <v>865.92857142857144</v>
      </c>
      <c r="AH47" s="529">
        <v>8378.6889801300986</v>
      </c>
      <c r="AI47" s="530"/>
      <c r="AJ47" s="528"/>
      <c r="AK47" s="529"/>
      <c r="AL47" s="530"/>
      <c r="AM47" s="528"/>
      <c r="AN47" s="529"/>
      <c r="AO47" s="530"/>
      <c r="AP47" s="528"/>
      <c r="AQ47" s="529"/>
      <c r="AR47" s="530"/>
      <c r="AS47" s="528"/>
      <c r="AT47" s="529"/>
      <c r="AU47" s="530"/>
      <c r="AV47" s="528"/>
      <c r="AW47" s="529"/>
      <c r="AX47" s="530"/>
      <c r="AY47" s="528"/>
      <c r="AZ47" s="529"/>
      <c r="BA47" s="530"/>
      <c r="BB47" s="528"/>
      <c r="BC47" s="529"/>
      <c r="BD47" s="530"/>
      <c r="BE47" s="528"/>
      <c r="BF47" s="529"/>
      <c r="BG47" s="530"/>
      <c r="BH47" s="528"/>
      <c r="BI47" s="529"/>
      <c r="BJ47" s="530"/>
      <c r="BK47" s="528"/>
      <c r="BL47" s="529"/>
      <c r="BM47" s="530"/>
      <c r="BN47" s="269"/>
      <c r="BO47" s="529"/>
      <c r="BP47" s="530"/>
      <c r="BQ47" s="528"/>
      <c r="BR47" s="529"/>
      <c r="BS47" s="953"/>
      <c r="BT47" s="528"/>
      <c r="BU47" s="529"/>
      <c r="BV47" s="530"/>
      <c r="BW47" s="528"/>
      <c r="BX47" s="529"/>
      <c r="BY47" s="530"/>
      <c r="BZ47" s="528"/>
      <c r="CA47" s="529"/>
      <c r="CB47" s="530"/>
      <c r="CC47" s="528"/>
      <c r="CD47" s="529"/>
      <c r="CE47" s="530"/>
      <c r="CF47" s="528"/>
      <c r="CG47" s="529"/>
      <c r="CH47" s="530"/>
      <c r="CI47" s="528"/>
      <c r="CJ47" s="529"/>
      <c r="CK47" s="530"/>
      <c r="CL47" s="528"/>
      <c r="CM47" s="529"/>
      <c r="CN47" s="530"/>
      <c r="CO47" s="528"/>
      <c r="CP47" s="529"/>
      <c r="CQ47" s="530"/>
      <c r="CR47" s="528"/>
      <c r="CS47" s="529"/>
      <c r="CT47" s="530"/>
      <c r="CU47" s="528"/>
      <c r="CV47" s="529"/>
      <c r="CW47" s="530"/>
      <c r="CX47" s="528"/>
      <c r="CY47" s="529"/>
      <c r="CZ47" s="530"/>
      <c r="DA47" s="528"/>
      <c r="DB47" s="529"/>
      <c r="DC47" s="530"/>
      <c r="DD47" s="528"/>
      <c r="DE47" s="529"/>
      <c r="DF47" s="530"/>
      <c r="DG47" s="528"/>
      <c r="DH47" s="529"/>
      <c r="DI47" s="530"/>
      <c r="DJ47" s="528"/>
      <c r="DK47" s="529"/>
      <c r="DL47" s="530"/>
      <c r="DM47" s="528"/>
      <c r="DN47" s="529"/>
      <c r="DO47" s="530"/>
      <c r="DP47" s="528"/>
      <c r="DQ47" s="529"/>
      <c r="DR47" s="530"/>
      <c r="DS47" s="528"/>
      <c r="DT47" s="529"/>
      <c r="DU47" s="530"/>
      <c r="DV47" s="528"/>
      <c r="DW47" s="529"/>
      <c r="DX47" s="530"/>
      <c r="DY47" s="528"/>
      <c r="DZ47" s="529"/>
      <c r="EA47" s="530"/>
      <c r="EB47" s="528"/>
      <c r="EC47" s="529"/>
      <c r="ED47" s="530"/>
      <c r="EE47" s="528"/>
      <c r="EF47" s="529"/>
      <c r="EG47" s="530"/>
      <c r="EH47" s="528"/>
      <c r="EI47" s="528"/>
      <c r="EJ47" s="530"/>
      <c r="EK47" s="528"/>
      <c r="EL47" s="529"/>
      <c r="EM47" s="530"/>
      <c r="EN47" s="528"/>
      <c r="EO47" s="529"/>
      <c r="EP47" s="530"/>
      <c r="EQ47" s="528"/>
      <c r="ER47" s="529"/>
      <c r="ES47" s="530"/>
      <c r="ET47" s="528"/>
      <c r="EU47" s="529"/>
      <c r="EV47" s="530"/>
      <c r="EW47" s="528"/>
      <c r="EX47" s="529"/>
      <c r="EY47" s="530"/>
      <c r="EZ47" s="528"/>
      <c r="FA47" s="529"/>
      <c r="FB47" s="530"/>
      <c r="FC47" s="528"/>
      <c r="FD47" s="529"/>
      <c r="FE47" s="530"/>
      <c r="FF47" s="528"/>
      <c r="FG47" s="529"/>
      <c r="FH47" s="530">
        <v>8601534.25</v>
      </c>
      <c r="FI47" s="528"/>
      <c r="FJ47" s="529">
        <v>833736.60741117853</v>
      </c>
      <c r="FK47" s="530">
        <v>33993795.030000001</v>
      </c>
      <c r="FL47" s="528"/>
      <c r="FM47" s="529">
        <v>4120410.9434743347</v>
      </c>
      <c r="FN47" s="530"/>
      <c r="FO47" s="528"/>
      <c r="FP47" s="529"/>
      <c r="FQ47" s="530"/>
      <c r="FR47" s="528"/>
      <c r="FS47" s="529"/>
      <c r="FT47" s="530"/>
      <c r="FU47" s="528"/>
      <c r="FV47" s="529"/>
      <c r="FW47" s="530"/>
      <c r="FX47" s="528"/>
      <c r="FY47" s="529"/>
      <c r="FZ47" s="530"/>
      <c r="GA47" s="528"/>
      <c r="GB47" s="529"/>
      <c r="GC47" s="530"/>
      <c r="GD47" s="528"/>
      <c r="GE47" s="529"/>
      <c r="GF47" s="530"/>
      <c r="GG47" s="528"/>
      <c r="GH47" s="529"/>
      <c r="GI47" s="530"/>
      <c r="GJ47" s="528"/>
      <c r="GK47" s="529"/>
      <c r="GL47" s="530"/>
      <c r="GM47" s="528"/>
      <c r="GN47" s="529"/>
      <c r="GO47" s="530"/>
      <c r="GP47" s="528"/>
      <c r="GQ47" s="529"/>
      <c r="GR47" s="530"/>
      <c r="GS47" s="528"/>
      <c r="GT47" s="529"/>
      <c r="GU47" s="530"/>
      <c r="GV47" s="528"/>
      <c r="GW47" s="529"/>
      <c r="GX47" s="530"/>
      <c r="GY47" s="528"/>
      <c r="GZ47" s="529"/>
      <c r="HA47" s="530"/>
      <c r="HB47" s="528"/>
      <c r="HC47" s="529"/>
      <c r="HD47" s="530"/>
      <c r="HE47" s="528"/>
      <c r="HF47" s="529"/>
      <c r="HG47" s="530"/>
      <c r="HH47" s="528"/>
      <c r="HI47" s="529"/>
      <c r="HJ47" s="530"/>
      <c r="HK47" s="528"/>
      <c r="HL47" s="529"/>
      <c r="HM47" s="530"/>
      <c r="HN47" s="528"/>
      <c r="HO47" s="529"/>
      <c r="HP47" s="530"/>
      <c r="HQ47" s="528"/>
      <c r="HR47" s="529"/>
      <c r="HS47" s="530"/>
      <c r="HT47" s="528"/>
      <c r="HU47" s="529"/>
      <c r="HV47" s="530"/>
      <c r="HW47" s="528"/>
      <c r="HX47" s="529"/>
      <c r="HY47" s="530"/>
      <c r="HZ47" s="528"/>
      <c r="IA47" s="529"/>
      <c r="IB47" s="530"/>
      <c r="IC47" s="528"/>
      <c r="ID47" s="529"/>
      <c r="IE47" s="530"/>
      <c r="IF47" s="528"/>
      <c r="IG47" s="529"/>
      <c r="IH47" s="530"/>
      <c r="II47" s="528"/>
      <c r="IJ47" s="529"/>
      <c r="IK47" s="530"/>
      <c r="IL47" s="528"/>
      <c r="IM47" s="529"/>
      <c r="IN47" s="530"/>
      <c r="IO47" s="528"/>
      <c r="IP47" s="529"/>
      <c r="IQ47" s="606">
        <v>51588883.247340865</v>
      </c>
      <c r="IR47" s="650">
        <f>+IQ47</f>
        <v>51588883.247340865</v>
      </c>
      <c r="IS47" s="650"/>
      <c r="IT47" s="657">
        <f>+IR47-IS46</f>
        <v>232274.95568466187</v>
      </c>
    </row>
    <row r="48" spans="1:265" ht="20.399999999999999">
      <c r="A48" s="656">
        <f t="shared" si="6"/>
        <v>30</v>
      </c>
      <c r="B48" s="508"/>
      <c r="C48" s="652" t="str">
        <f t="shared" si="7"/>
        <v>W  11.68 % ROE</v>
      </c>
      <c r="D48" s="651">
        <f t="shared" si="8"/>
        <v>2010</v>
      </c>
      <c r="E48" s="530">
        <v>18711016.333333328</v>
      </c>
      <c r="F48" s="528">
        <v>492395.16666666669</v>
      </c>
      <c r="G48" s="529">
        <v>4095967.8781372034</v>
      </c>
      <c r="H48" s="530">
        <v>7604733.0357142845</v>
      </c>
      <c r="I48" s="528">
        <v>192119.57142857142</v>
      </c>
      <c r="J48" s="529">
        <v>1656722.4533521151</v>
      </c>
      <c r="K48" s="530">
        <v>81584670.084821433</v>
      </c>
      <c r="L48" s="528">
        <v>2061086.4021428572</v>
      </c>
      <c r="M48" s="529">
        <v>17773556.828895692</v>
      </c>
      <c r="N48" s="530">
        <v>20647969.736111078</v>
      </c>
      <c r="O48" s="528">
        <v>528306.26190476189</v>
      </c>
      <c r="P48" s="529">
        <v>4504918.7004159531</v>
      </c>
      <c r="Q48" s="530">
        <v>26273620.003044207</v>
      </c>
      <c r="R48" s="528">
        <v>642982.09523809503</v>
      </c>
      <c r="S48" s="529">
        <v>5703043.9533343781</v>
      </c>
      <c r="T48" s="530">
        <v>25488527.209468864</v>
      </c>
      <c r="U48" s="528">
        <v>613738.22857142857</v>
      </c>
      <c r="V48" s="529">
        <v>5522598.3071117708</v>
      </c>
      <c r="W48" s="530">
        <v>15539318.877124544</v>
      </c>
      <c r="X48" s="528">
        <v>375568.42857142858</v>
      </c>
      <c r="Y48" s="529">
        <v>3368300.8629228035</v>
      </c>
      <c r="Z48" s="530">
        <v>6770372.4021794843</v>
      </c>
      <c r="AA48" s="528">
        <v>165749.87071428573</v>
      </c>
      <c r="AB48" s="529">
        <v>1469662.4321887507</v>
      </c>
      <c r="AC48" s="530">
        <v>20797966.912875459</v>
      </c>
      <c r="AD48" s="528">
        <v>501578.90476190473</v>
      </c>
      <c r="AE48" s="529">
        <v>4507079.444451374</v>
      </c>
      <c r="AF48" s="530">
        <v>27122.071428571428</v>
      </c>
      <c r="AG48" s="528">
        <v>666.38095238095241</v>
      </c>
      <c r="AH48" s="529">
        <v>5889.8468901685865</v>
      </c>
      <c r="AI48" s="530">
        <v>8806222.4399999995</v>
      </c>
      <c r="AJ48" s="528">
        <v>18699.750622710624</v>
      </c>
      <c r="AK48" s="529">
        <v>169958.67819260494</v>
      </c>
      <c r="AL48" s="530"/>
      <c r="AM48" s="528"/>
      <c r="AN48" s="529"/>
      <c r="AO48" s="530"/>
      <c r="AP48" s="528"/>
      <c r="AQ48" s="529"/>
      <c r="AR48" s="530"/>
      <c r="AS48" s="528"/>
      <c r="AT48" s="529"/>
      <c r="AU48" s="530"/>
      <c r="AV48" s="528"/>
      <c r="AW48" s="529"/>
      <c r="AX48" s="530"/>
      <c r="AY48" s="528"/>
      <c r="AZ48" s="529"/>
      <c r="BA48" s="530"/>
      <c r="BB48" s="528"/>
      <c r="BC48" s="529"/>
      <c r="BD48" s="530"/>
      <c r="BE48" s="528"/>
      <c r="BF48" s="529"/>
      <c r="BG48" s="530"/>
      <c r="BH48" s="528"/>
      <c r="BI48" s="529"/>
      <c r="BJ48" s="530"/>
      <c r="BK48" s="528"/>
      <c r="BL48" s="529"/>
      <c r="BM48" s="530"/>
      <c r="BN48" s="528"/>
      <c r="BO48" s="529"/>
      <c r="BP48" s="530"/>
      <c r="BQ48" s="528"/>
      <c r="BR48" s="529"/>
      <c r="BS48" s="953"/>
      <c r="BT48" s="528"/>
      <c r="BU48" s="529"/>
      <c r="BV48" s="530">
        <v>2662585</v>
      </c>
      <c r="BW48" s="528">
        <v>7802.4468864468872</v>
      </c>
      <c r="BX48" s="529">
        <v>70915.039790851239</v>
      </c>
      <c r="BY48" s="530"/>
      <c r="BZ48" s="528"/>
      <c r="CA48" s="529"/>
      <c r="CB48" s="530"/>
      <c r="CC48" s="528"/>
      <c r="CD48" s="529"/>
      <c r="CE48" s="530"/>
      <c r="CF48" s="528"/>
      <c r="CG48" s="529"/>
      <c r="CH48" s="530"/>
      <c r="CI48" s="528"/>
      <c r="CJ48" s="529"/>
      <c r="CK48" s="530"/>
      <c r="CL48" s="528"/>
      <c r="CM48" s="529"/>
      <c r="CN48" s="530"/>
      <c r="CO48" s="528"/>
      <c r="CP48" s="529"/>
      <c r="CQ48" s="530"/>
      <c r="CR48" s="528"/>
      <c r="CS48" s="529"/>
      <c r="CT48" s="530"/>
      <c r="CU48" s="528"/>
      <c r="CV48" s="529"/>
      <c r="CW48" s="530"/>
      <c r="CX48" s="528"/>
      <c r="CY48" s="529"/>
      <c r="CZ48" s="530"/>
      <c r="DA48" s="528"/>
      <c r="DB48" s="529"/>
      <c r="DC48" s="530"/>
      <c r="DD48" s="528"/>
      <c r="DE48" s="529"/>
      <c r="DF48" s="530"/>
      <c r="DG48" s="528"/>
      <c r="DH48" s="529"/>
      <c r="DI48" s="530"/>
      <c r="DJ48" s="528"/>
      <c r="DK48" s="529"/>
      <c r="DL48" s="530"/>
      <c r="DM48" s="528"/>
      <c r="DN48" s="529"/>
      <c r="DO48" s="530"/>
      <c r="DP48" s="528"/>
      <c r="DQ48" s="529"/>
      <c r="DR48" s="530"/>
      <c r="DS48" s="528"/>
      <c r="DT48" s="529"/>
      <c r="DU48" s="530"/>
      <c r="DV48" s="528"/>
      <c r="DW48" s="529"/>
      <c r="DX48" s="530"/>
      <c r="DY48" s="528"/>
      <c r="DZ48" s="529"/>
      <c r="EA48" s="530"/>
      <c r="EB48" s="528"/>
      <c r="EC48" s="529"/>
      <c r="ED48" s="530"/>
      <c r="EE48" s="528"/>
      <c r="EF48" s="529"/>
      <c r="EG48" s="530"/>
      <c r="EH48" s="528"/>
      <c r="EI48" s="528"/>
      <c r="EJ48" s="530"/>
      <c r="EK48" s="528"/>
      <c r="EL48" s="529"/>
      <c r="EM48" s="530"/>
      <c r="EN48" s="528"/>
      <c r="EO48" s="529"/>
      <c r="EP48" s="530"/>
      <c r="EQ48" s="528"/>
      <c r="ER48" s="529"/>
      <c r="ES48" s="530"/>
      <c r="ET48" s="528"/>
      <c r="EU48" s="529"/>
      <c r="EV48" s="530"/>
      <c r="EW48" s="528"/>
      <c r="EX48" s="529"/>
      <c r="EY48" s="530"/>
      <c r="EZ48" s="528"/>
      <c r="FA48" s="529"/>
      <c r="FB48" s="530"/>
      <c r="FC48" s="528"/>
      <c r="FD48" s="529"/>
      <c r="FE48" s="530"/>
      <c r="FF48" s="528"/>
      <c r="FG48" s="529"/>
      <c r="FH48" s="530">
        <v>10121290.48</v>
      </c>
      <c r="FI48" s="528"/>
      <c r="FJ48" s="529">
        <v>1719499.0132662903</v>
      </c>
      <c r="FK48" s="530">
        <v>83961997.520000011</v>
      </c>
      <c r="FL48" s="528"/>
      <c r="FM48" s="529">
        <v>10780918.916749517</v>
      </c>
      <c r="FN48" s="530"/>
      <c r="FO48" s="528"/>
      <c r="FP48" s="529"/>
      <c r="FQ48" s="530"/>
      <c r="FR48" s="528"/>
      <c r="FS48" s="529"/>
      <c r="FT48" s="530"/>
      <c r="FU48" s="528"/>
      <c r="FV48" s="529"/>
      <c r="FW48" s="530"/>
      <c r="FX48" s="528"/>
      <c r="FY48" s="529"/>
      <c r="FZ48" s="530"/>
      <c r="GA48" s="528"/>
      <c r="GB48" s="529"/>
      <c r="GC48" s="530"/>
      <c r="GD48" s="528"/>
      <c r="GE48" s="529"/>
      <c r="GF48" s="530"/>
      <c r="GG48" s="528"/>
      <c r="GH48" s="529"/>
      <c r="GI48" s="530"/>
      <c r="GJ48" s="528"/>
      <c r="GK48" s="529"/>
      <c r="GL48" s="530"/>
      <c r="GM48" s="528"/>
      <c r="GN48" s="529"/>
      <c r="GO48" s="530"/>
      <c r="GP48" s="528"/>
      <c r="GQ48" s="529"/>
      <c r="GR48" s="530"/>
      <c r="GS48" s="528"/>
      <c r="GT48" s="529"/>
      <c r="GU48" s="530"/>
      <c r="GV48" s="528"/>
      <c r="GW48" s="529"/>
      <c r="GX48" s="530"/>
      <c r="GY48" s="528"/>
      <c r="GZ48" s="529"/>
      <c r="HA48" s="530"/>
      <c r="HB48" s="528"/>
      <c r="HC48" s="529"/>
      <c r="HD48" s="530"/>
      <c r="HE48" s="528"/>
      <c r="HF48" s="529"/>
      <c r="HG48" s="530"/>
      <c r="HH48" s="528"/>
      <c r="HI48" s="529"/>
      <c r="HJ48" s="530"/>
      <c r="HK48" s="528"/>
      <c r="HL48" s="529"/>
      <c r="HM48" s="530"/>
      <c r="HN48" s="528"/>
      <c r="HO48" s="529"/>
      <c r="HP48" s="530"/>
      <c r="HQ48" s="528"/>
      <c r="HR48" s="529"/>
      <c r="HS48" s="530"/>
      <c r="HT48" s="528"/>
      <c r="HU48" s="529"/>
      <c r="HV48" s="530"/>
      <c r="HW48" s="528"/>
      <c r="HX48" s="529"/>
      <c r="HY48" s="530"/>
      <c r="HZ48" s="528"/>
      <c r="IA48" s="529"/>
      <c r="IB48" s="530"/>
      <c r="IC48" s="528"/>
      <c r="ID48" s="529"/>
      <c r="IE48" s="530"/>
      <c r="IF48" s="528"/>
      <c r="IG48" s="529"/>
      <c r="IH48" s="530"/>
      <c r="II48" s="528"/>
      <c r="IJ48" s="529"/>
      <c r="IK48" s="530"/>
      <c r="IL48" s="528"/>
      <c r="IM48" s="529"/>
      <c r="IN48" s="530"/>
      <c r="IO48" s="528"/>
      <c r="IP48" s="529"/>
      <c r="IQ48" s="606">
        <v>61349032.355699472</v>
      </c>
      <c r="IR48" s="650"/>
      <c r="IS48" s="650">
        <f>+IQ48</f>
        <v>61349032.355699472</v>
      </c>
      <c r="IT48" s="657"/>
      <c r="IU48" s="318"/>
      <c r="IV48" s="318"/>
      <c r="IW48" s="318"/>
      <c r="IX48" s="318"/>
      <c r="IY48" s="318"/>
      <c r="IZ48" s="318"/>
      <c r="JA48" s="318"/>
      <c r="JB48" s="318"/>
      <c r="JC48" s="318"/>
      <c r="JD48" s="318"/>
      <c r="JE48" s="318"/>
    </row>
    <row r="49" spans="1:265" ht="20.399999999999999">
      <c r="A49" s="656">
        <f t="shared" si="6"/>
        <v>31</v>
      </c>
      <c r="B49" s="508"/>
      <c r="C49" s="652" t="str">
        <f t="shared" si="7"/>
        <v>W Increased ROE</v>
      </c>
      <c r="D49" s="651">
        <f t="shared" si="8"/>
        <v>2010</v>
      </c>
      <c r="E49" s="530">
        <v>18711016.333333328</v>
      </c>
      <c r="F49" s="528">
        <v>492395.16666666669</v>
      </c>
      <c r="G49" s="529">
        <v>4095967.8781372034</v>
      </c>
      <c r="H49" s="530">
        <v>7604733.0357142845</v>
      </c>
      <c r="I49" s="528">
        <v>192119.57142857142</v>
      </c>
      <c r="J49" s="529">
        <v>1656722.4533521151</v>
      </c>
      <c r="K49" s="530">
        <v>81584670.084821433</v>
      </c>
      <c r="L49" s="528">
        <v>2061086.4021428572</v>
      </c>
      <c r="M49" s="529">
        <v>17773556.828895692</v>
      </c>
      <c r="N49" s="530">
        <v>20647969.736111138</v>
      </c>
      <c r="O49" s="528">
        <v>528306.26190476189</v>
      </c>
      <c r="P49" s="529">
        <v>4504918.7004159652</v>
      </c>
      <c r="Q49" s="530">
        <v>26273620.003044207</v>
      </c>
      <c r="R49" s="528">
        <v>642982.09523809503</v>
      </c>
      <c r="S49" s="529">
        <v>5703043.9533343781</v>
      </c>
      <c r="T49" s="530">
        <v>25488527.209468864</v>
      </c>
      <c r="U49" s="528">
        <v>613738.22857142857</v>
      </c>
      <c r="V49" s="529">
        <v>5522598.3071117708</v>
      </c>
      <c r="W49" s="530">
        <v>15539318.877124544</v>
      </c>
      <c r="X49" s="528">
        <v>375568.42857142858</v>
      </c>
      <c r="Y49" s="529">
        <v>3368300.8629228035</v>
      </c>
      <c r="Z49" s="530">
        <v>6770372.4021794843</v>
      </c>
      <c r="AA49" s="528">
        <v>165749.87071428573</v>
      </c>
      <c r="AB49" s="529">
        <v>1469662.4321887507</v>
      </c>
      <c r="AC49" s="530">
        <v>20797966.912875459</v>
      </c>
      <c r="AD49" s="528">
        <v>501578.90476190473</v>
      </c>
      <c r="AE49" s="529">
        <v>4507079.444451374</v>
      </c>
      <c r="AF49" s="530">
        <v>27122.071428571428</v>
      </c>
      <c r="AG49" s="528">
        <v>666.38095238095241</v>
      </c>
      <c r="AH49" s="529">
        <v>5889.8468901685865</v>
      </c>
      <c r="AI49" s="530">
        <v>8806222.4399999995</v>
      </c>
      <c r="AJ49" s="528">
        <v>18699.750622710624</v>
      </c>
      <c r="AK49" s="529">
        <v>169958.67819260494</v>
      </c>
      <c r="AL49" s="530"/>
      <c r="AM49" s="528"/>
      <c r="AN49" s="529"/>
      <c r="AO49" s="530"/>
      <c r="AP49" s="528"/>
      <c r="AQ49" s="529"/>
      <c r="AR49" s="530"/>
      <c r="AS49" s="528"/>
      <c r="AT49" s="529"/>
      <c r="AU49" s="530"/>
      <c r="AV49" s="528"/>
      <c r="AW49" s="529"/>
      <c r="AX49" s="530"/>
      <c r="AY49" s="528"/>
      <c r="AZ49" s="529"/>
      <c r="BA49" s="530"/>
      <c r="BB49" s="528"/>
      <c r="BC49" s="529"/>
      <c r="BD49" s="530"/>
      <c r="BE49" s="528"/>
      <c r="BF49" s="529"/>
      <c r="BG49" s="530"/>
      <c r="BH49" s="528"/>
      <c r="BI49" s="529"/>
      <c r="BJ49" s="530"/>
      <c r="BK49" s="528"/>
      <c r="BL49" s="529"/>
      <c r="BM49" s="530"/>
      <c r="BN49" s="528"/>
      <c r="BO49" s="529"/>
      <c r="BP49" s="530"/>
      <c r="BQ49" s="528"/>
      <c r="BR49" s="529"/>
      <c r="BS49" s="953"/>
      <c r="BT49" s="528"/>
      <c r="BU49" s="529"/>
      <c r="BV49" s="530">
        <v>2662585</v>
      </c>
      <c r="BW49" s="528">
        <v>7802.4468864468872</v>
      </c>
      <c r="BX49" s="529">
        <v>70915.039790851239</v>
      </c>
      <c r="BY49" s="530"/>
      <c r="BZ49" s="528"/>
      <c r="CA49" s="529"/>
      <c r="CB49" s="530"/>
      <c r="CC49" s="528"/>
      <c r="CD49" s="529"/>
      <c r="CE49" s="530"/>
      <c r="CF49" s="528"/>
      <c r="CG49" s="529"/>
      <c r="CH49" s="530"/>
      <c r="CI49" s="528"/>
      <c r="CJ49" s="529"/>
      <c r="CK49" s="530"/>
      <c r="CL49" s="528"/>
      <c r="CM49" s="529"/>
      <c r="CN49" s="530"/>
      <c r="CO49" s="528"/>
      <c r="CP49" s="529"/>
      <c r="CQ49" s="530"/>
      <c r="CR49" s="528"/>
      <c r="CS49" s="529"/>
      <c r="CT49" s="530"/>
      <c r="CU49" s="528"/>
      <c r="CV49" s="529"/>
      <c r="CW49" s="530"/>
      <c r="CX49" s="528"/>
      <c r="CY49" s="529"/>
      <c r="CZ49" s="530"/>
      <c r="DA49" s="528"/>
      <c r="DB49" s="529"/>
      <c r="DC49" s="530"/>
      <c r="DD49" s="528"/>
      <c r="DE49" s="529"/>
      <c r="DF49" s="530"/>
      <c r="DG49" s="528"/>
      <c r="DH49" s="529"/>
      <c r="DI49" s="530"/>
      <c r="DJ49" s="528"/>
      <c r="DK49" s="529"/>
      <c r="DL49" s="530"/>
      <c r="DM49" s="528"/>
      <c r="DN49" s="529"/>
      <c r="DO49" s="530"/>
      <c r="DP49" s="528"/>
      <c r="DQ49" s="529"/>
      <c r="DR49" s="530"/>
      <c r="DS49" s="528"/>
      <c r="DT49" s="529"/>
      <c r="DU49" s="530"/>
      <c r="DV49" s="528"/>
      <c r="DW49" s="529"/>
      <c r="DX49" s="530"/>
      <c r="DY49" s="528"/>
      <c r="DZ49" s="529"/>
      <c r="EA49" s="530"/>
      <c r="EB49" s="528"/>
      <c r="EC49" s="529"/>
      <c r="ED49" s="530"/>
      <c r="EE49" s="528"/>
      <c r="EF49" s="529"/>
      <c r="EG49" s="530"/>
      <c r="EH49" s="528"/>
      <c r="EI49" s="528"/>
      <c r="EJ49" s="530"/>
      <c r="EK49" s="528"/>
      <c r="EL49" s="529"/>
      <c r="EM49" s="530"/>
      <c r="EN49" s="528"/>
      <c r="EO49" s="529"/>
      <c r="EP49" s="530"/>
      <c r="EQ49" s="528"/>
      <c r="ER49" s="529"/>
      <c r="ES49" s="530"/>
      <c r="ET49" s="528"/>
      <c r="EU49" s="529"/>
      <c r="EV49" s="530"/>
      <c r="EW49" s="528"/>
      <c r="EX49" s="529"/>
      <c r="EY49" s="530"/>
      <c r="EZ49" s="528"/>
      <c r="FA49" s="529"/>
      <c r="FB49" s="530"/>
      <c r="FC49" s="528"/>
      <c r="FD49" s="529"/>
      <c r="FE49" s="530"/>
      <c r="FF49" s="528"/>
      <c r="FG49" s="529"/>
      <c r="FH49" s="530">
        <v>10121290.48</v>
      </c>
      <c r="FI49" s="528"/>
      <c r="FJ49" s="529">
        <v>1811184.5213523055</v>
      </c>
      <c r="FK49" s="530">
        <v>83961997.520000011</v>
      </c>
      <c r="FL49" s="528"/>
      <c r="FM49" s="529">
        <v>11355768.928811278</v>
      </c>
      <c r="FN49" s="530"/>
      <c r="FO49" s="528"/>
      <c r="FP49" s="529"/>
      <c r="FQ49" s="530"/>
      <c r="FR49" s="528"/>
      <c r="FS49" s="529"/>
      <c r="FT49" s="530"/>
      <c r="FU49" s="528"/>
      <c r="FV49" s="529"/>
      <c r="FW49" s="530"/>
      <c r="FX49" s="528"/>
      <c r="FY49" s="529"/>
      <c r="FZ49" s="530"/>
      <c r="GA49" s="528"/>
      <c r="GB49" s="529"/>
      <c r="GC49" s="530"/>
      <c r="GD49" s="528"/>
      <c r="GE49" s="529"/>
      <c r="GF49" s="530"/>
      <c r="GG49" s="528"/>
      <c r="GH49" s="529"/>
      <c r="GI49" s="530"/>
      <c r="GJ49" s="528"/>
      <c r="GK49" s="529"/>
      <c r="GL49" s="530"/>
      <c r="GM49" s="528"/>
      <c r="GN49" s="529"/>
      <c r="GO49" s="530"/>
      <c r="GP49" s="528"/>
      <c r="GQ49" s="529"/>
      <c r="GR49" s="530"/>
      <c r="GS49" s="528"/>
      <c r="GT49" s="529"/>
      <c r="GU49" s="530"/>
      <c r="GV49" s="528"/>
      <c r="GW49" s="529"/>
      <c r="GX49" s="530"/>
      <c r="GY49" s="528"/>
      <c r="GZ49" s="529"/>
      <c r="HA49" s="530"/>
      <c r="HB49" s="528"/>
      <c r="HC49" s="529"/>
      <c r="HD49" s="530"/>
      <c r="HE49" s="528"/>
      <c r="HF49" s="529"/>
      <c r="HG49" s="530"/>
      <c r="HH49" s="528"/>
      <c r="HI49" s="529"/>
      <c r="HJ49" s="530"/>
      <c r="HK49" s="528"/>
      <c r="HL49" s="529"/>
      <c r="HM49" s="530"/>
      <c r="HN49" s="528"/>
      <c r="HO49" s="529"/>
      <c r="HP49" s="530"/>
      <c r="HQ49" s="528"/>
      <c r="HR49" s="529"/>
      <c r="HS49" s="530"/>
      <c r="HT49" s="528"/>
      <c r="HU49" s="529"/>
      <c r="HV49" s="530"/>
      <c r="HW49" s="528"/>
      <c r="HX49" s="529"/>
      <c r="HY49" s="530"/>
      <c r="HZ49" s="528"/>
      <c r="IA49" s="529"/>
      <c r="IB49" s="530"/>
      <c r="IC49" s="528"/>
      <c r="ID49" s="529"/>
      <c r="IE49" s="530"/>
      <c r="IF49" s="528"/>
      <c r="IG49" s="529"/>
      <c r="IH49" s="530"/>
      <c r="II49" s="528"/>
      <c r="IJ49" s="529"/>
      <c r="IK49" s="530"/>
      <c r="IL49" s="528"/>
      <c r="IM49" s="529"/>
      <c r="IN49" s="530"/>
      <c r="IO49" s="528"/>
      <c r="IP49" s="529"/>
      <c r="IQ49" s="606">
        <v>62015567.875847258</v>
      </c>
      <c r="IR49" s="650">
        <f>+IQ49</f>
        <v>62015567.875847258</v>
      </c>
      <c r="IS49" s="650"/>
      <c r="IT49" s="657">
        <f>+IR49-IS48</f>
        <v>666535.52014778554</v>
      </c>
      <c r="IU49" s="318"/>
      <c r="IV49" s="318"/>
      <c r="IW49" s="318"/>
      <c r="IX49" s="318"/>
      <c r="IY49" s="318"/>
      <c r="IZ49" s="318"/>
      <c r="JA49" s="318"/>
      <c r="JB49" s="318"/>
      <c r="JC49" s="318"/>
      <c r="JD49" s="318"/>
      <c r="JE49" s="318"/>
    </row>
    <row r="50" spans="1:265" s="1053" customFormat="1" ht="20.399999999999999">
      <c r="A50" s="653">
        <f t="shared" si="6"/>
        <v>32</v>
      </c>
      <c r="B50" s="508"/>
      <c r="C50" s="652" t="str">
        <f t="shared" si="7"/>
        <v>W  11.68 % ROE</v>
      </c>
      <c r="D50" s="651">
        <f t="shared" si="8"/>
        <v>2011</v>
      </c>
      <c r="E50" s="530">
        <v>18218621.16666666</v>
      </c>
      <c r="F50" s="528">
        <v>492395.16666666669</v>
      </c>
      <c r="G50" s="529">
        <v>3746857.9192441981</v>
      </c>
      <c r="H50" s="530">
        <v>7412613.4642857127</v>
      </c>
      <c r="I50" s="528">
        <v>192119.57142857142</v>
      </c>
      <c r="J50" s="529">
        <v>1516263.3800122137</v>
      </c>
      <c r="K50" s="530">
        <v>79523583.68267858</v>
      </c>
      <c r="L50" s="528">
        <v>2061086.4021428572</v>
      </c>
      <c r="M50" s="529">
        <v>16266691.68254026</v>
      </c>
      <c r="N50" s="530">
        <v>20119663.474206317</v>
      </c>
      <c r="O50" s="528">
        <v>528306.26190476189</v>
      </c>
      <c r="P50" s="529">
        <v>4122359.5534349093</v>
      </c>
      <c r="Q50" s="530">
        <v>25630831.907806139</v>
      </c>
      <c r="R50" s="528">
        <v>642986.71428571432</v>
      </c>
      <c r="S50" s="529">
        <v>5221521.3354538986</v>
      </c>
      <c r="T50" s="530">
        <v>24896838.380897436</v>
      </c>
      <c r="U50" s="528">
        <v>614263.21428571432</v>
      </c>
      <c r="V50" s="529">
        <v>5061681.733301891</v>
      </c>
      <c r="W50" s="530">
        <v>15121424.868553113</v>
      </c>
      <c r="X50" s="528">
        <v>374560.80952380953</v>
      </c>
      <c r="Y50" s="529">
        <v>3075759.4101427016</v>
      </c>
      <c r="Z50" s="530">
        <v>6604622.5314651988</v>
      </c>
      <c r="AA50" s="528">
        <v>165749.87071428573</v>
      </c>
      <c r="AB50" s="529">
        <v>1345559.1343711205</v>
      </c>
      <c r="AC50" s="530">
        <v>20302520.008113556</v>
      </c>
      <c r="AD50" s="528">
        <v>501724.90476190473</v>
      </c>
      <c r="AE50" s="529">
        <v>4128442.5660718763</v>
      </c>
      <c r="AF50" s="530">
        <v>25878.40476190476</v>
      </c>
      <c r="AG50" s="528">
        <v>666.38095238095241</v>
      </c>
      <c r="AH50" s="529">
        <v>5289.1404698704582</v>
      </c>
      <c r="AI50" s="530">
        <v>9140218.2493772898</v>
      </c>
      <c r="AJ50" s="528">
        <v>218069.47619047618</v>
      </c>
      <c r="AK50" s="529">
        <v>1850822.0083882969</v>
      </c>
      <c r="AL50" s="530">
        <v>20623951.165907715</v>
      </c>
      <c r="AM50" s="528">
        <v>300197.63980935473</v>
      </c>
      <c r="AN50" s="529">
        <v>2435793.1619387087</v>
      </c>
      <c r="AO50" s="530">
        <v>20511158.153256074</v>
      </c>
      <c r="AP50" s="528">
        <v>37566.223723912226</v>
      </c>
      <c r="AQ50" s="529">
        <v>284734.90182532498</v>
      </c>
      <c r="AR50" s="530"/>
      <c r="AS50" s="528"/>
      <c r="AT50" s="529"/>
      <c r="AU50" s="530"/>
      <c r="AV50" s="528"/>
      <c r="AW50" s="529"/>
      <c r="AX50" s="530"/>
      <c r="AY50" s="528"/>
      <c r="AZ50" s="529"/>
      <c r="BA50" s="530"/>
      <c r="BB50" s="528"/>
      <c r="BC50" s="529"/>
      <c r="BD50" s="530"/>
      <c r="BE50" s="528"/>
      <c r="BF50" s="529"/>
      <c r="BG50" s="530">
        <v>2640253.4234263953</v>
      </c>
      <c r="BH50" s="528">
        <v>9537.1034128688552</v>
      </c>
      <c r="BI50" s="529">
        <v>73000.179690770354</v>
      </c>
      <c r="BJ50" s="530"/>
      <c r="BK50" s="528"/>
      <c r="BL50" s="529"/>
      <c r="BM50" s="530"/>
      <c r="BN50" s="528"/>
      <c r="BO50" s="529"/>
      <c r="BP50" s="530"/>
      <c r="BQ50" s="528"/>
      <c r="BR50" s="529"/>
      <c r="BS50" s="953"/>
      <c r="BT50" s="528"/>
      <c r="BU50" s="529"/>
      <c r="BV50" s="530">
        <v>5849884.5531135527</v>
      </c>
      <c r="BW50" s="528">
        <v>116061.39743589744</v>
      </c>
      <c r="BX50" s="529">
        <v>966187.5439554333</v>
      </c>
      <c r="BY50" s="530">
        <v>7844331.3999999994</v>
      </c>
      <c r="BZ50" s="528">
        <v>111778.00822344322</v>
      </c>
      <c r="CA50" s="529">
        <v>905525.1054790963</v>
      </c>
      <c r="CB50" s="530"/>
      <c r="CC50" s="528"/>
      <c r="CD50" s="529"/>
      <c r="CE50" s="530">
        <v>19902938.599999998</v>
      </c>
      <c r="CF50" s="528">
        <v>147204.10692307691</v>
      </c>
      <c r="CG50" s="529">
        <v>1150143.751808109</v>
      </c>
      <c r="CH50" s="530"/>
      <c r="CI50" s="528"/>
      <c r="CJ50" s="529"/>
      <c r="CK50" s="530"/>
      <c r="CL50" s="528"/>
      <c r="CM50" s="529"/>
      <c r="CN50" s="530"/>
      <c r="CO50" s="528"/>
      <c r="CP50" s="529"/>
      <c r="CQ50" s="530"/>
      <c r="CR50" s="528"/>
      <c r="CS50" s="529"/>
      <c r="CT50" s="530"/>
      <c r="CU50" s="528"/>
      <c r="CV50" s="529"/>
      <c r="CW50" s="530"/>
      <c r="CX50" s="528"/>
      <c r="CY50" s="529"/>
      <c r="CZ50" s="530"/>
      <c r="DA50" s="528"/>
      <c r="DB50" s="529"/>
      <c r="DC50" s="530"/>
      <c r="DD50" s="528"/>
      <c r="DE50" s="529"/>
      <c r="DF50" s="530"/>
      <c r="DG50" s="528"/>
      <c r="DH50" s="529"/>
      <c r="DI50" s="530"/>
      <c r="DJ50" s="528"/>
      <c r="DK50" s="529"/>
      <c r="DL50" s="530"/>
      <c r="DM50" s="528"/>
      <c r="DN50" s="529"/>
      <c r="DO50" s="530"/>
      <c r="DP50" s="528"/>
      <c r="DQ50" s="529"/>
      <c r="DR50" s="530"/>
      <c r="DS50" s="528"/>
      <c r="DT50" s="529"/>
      <c r="DU50" s="530"/>
      <c r="DV50" s="528"/>
      <c r="DW50" s="529"/>
      <c r="DX50" s="530"/>
      <c r="DY50" s="528"/>
      <c r="DZ50" s="529"/>
      <c r="EA50" s="530"/>
      <c r="EB50" s="528"/>
      <c r="EC50" s="529"/>
      <c r="ED50" s="530"/>
      <c r="EE50" s="528"/>
      <c r="EF50" s="529"/>
      <c r="EG50" s="530"/>
      <c r="EH50" s="528"/>
      <c r="EI50" s="528"/>
      <c r="EJ50" s="530"/>
      <c r="EK50" s="528"/>
      <c r="EL50" s="529"/>
      <c r="EM50" s="530"/>
      <c r="EN50" s="528"/>
      <c r="EO50" s="529"/>
      <c r="EP50" s="530"/>
      <c r="EQ50" s="528"/>
      <c r="ER50" s="529"/>
      <c r="ES50" s="530"/>
      <c r="ET50" s="528"/>
      <c r="EU50" s="529"/>
      <c r="EV50" s="530"/>
      <c r="EW50" s="528"/>
      <c r="EX50" s="529"/>
      <c r="EY50" s="530"/>
      <c r="EZ50" s="528"/>
      <c r="FA50" s="529"/>
      <c r="FB50" s="530"/>
      <c r="FC50" s="528"/>
      <c r="FD50" s="529"/>
      <c r="FE50" s="530"/>
      <c r="FF50" s="528"/>
      <c r="FG50" s="529"/>
      <c r="FH50" s="530">
        <v>30831149.829700004</v>
      </c>
      <c r="FI50" s="528"/>
      <c r="FJ50" s="529">
        <v>3376923.0630140724</v>
      </c>
      <c r="FK50" s="530">
        <v>133618837.67030001</v>
      </c>
      <c r="FL50" s="528"/>
      <c r="FM50" s="529">
        <v>19674373.746800169</v>
      </c>
      <c r="FN50" s="530">
        <v>19588655.469999999</v>
      </c>
      <c r="FO50" s="528"/>
      <c r="FP50" s="529">
        <v>1299846.1756923152</v>
      </c>
      <c r="FQ50" s="530">
        <v>1648850.83</v>
      </c>
      <c r="FR50" s="528"/>
      <c r="FS50" s="529">
        <v>56106.359137412008</v>
      </c>
      <c r="FT50" s="530"/>
      <c r="FU50" s="528"/>
      <c r="FV50" s="529"/>
      <c r="FW50" s="530">
        <v>22089377.790000003</v>
      </c>
      <c r="FX50" s="528"/>
      <c r="FY50" s="529">
        <v>1874440.3530549468</v>
      </c>
      <c r="FZ50" s="530"/>
      <c r="GA50" s="528"/>
      <c r="GB50" s="529"/>
      <c r="GC50" s="530"/>
      <c r="GD50" s="528"/>
      <c r="GE50" s="529"/>
      <c r="GF50" s="530"/>
      <c r="GG50" s="528"/>
      <c r="GH50" s="529"/>
      <c r="GI50" s="530"/>
      <c r="GJ50" s="528"/>
      <c r="GK50" s="529"/>
      <c r="GL50" s="530"/>
      <c r="GM50" s="528"/>
      <c r="GN50" s="529"/>
      <c r="GO50" s="530"/>
      <c r="GP50" s="528"/>
      <c r="GQ50" s="529"/>
      <c r="GR50" s="530"/>
      <c r="GS50" s="528"/>
      <c r="GT50" s="529"/>
      <c r="GU50" s="530"/>
      <c r="GV50" s="528"/>
      <c r="GW50" s="529"/>
      <c r="GX50" s="530"/>
      <c r="GY50" s="528"/>
      <c r="GZ50" s="529"/>
      <c r="HA50" s="530"/>
      <c r="HB50" s="528"/>
      <c r="HC50" s="529"/>
      <c r="HD50" s="530"/>
      <c r="HE50" s="528"/>
      <c r="HF50" s="529"/>
      <c r="HG50" s="530"/>
      <c r="HH50" s="528"/>
      <c r="HI50" s="529"/>
      <c r="HJ50" s="530"/>
      <c r="HK50" s="528"/>
      <c r="HL50" s="529"/>
      <c r="HM50" s="530"/>
      <c r="HN50" s="528"/>
      <c r="HO50" s="529"/>
      <c r="HP50" s="530"/>
      <c r="HQ50" s="528"/>
      <c r="HR50" s="529"/>
      <c r="HS50" s="530"/>
      <c r="HT50" s="528"/>
      <c r="HU50" s="529"/>
      <c r="HV50" s="530"/>
      <c r="HW50" s="528"/>
      <c r="HX50" s="529"/>
      <c r="HY50" s="530"/>
      <c r="HZ50" s="528"/>
      <c r="IA50" s="529"/>
      <c r="IB50" s="530"/>
      <c r="IC50" s="528"/>
      <c r="ID50" s="529"/>
      <c r="IE50" s="530"/>
      <c r="IF50" s="528"/>
      <c r="IG50" s="529"/>
      <c r="IH50" s="530"/>
      <c r="II50" s="528"/>
      <c r="IJ50" s="529"/>
      <c r="IK50" s="530"/>
      <c r="IL50" s="528"/>
      <c r="IM50" s="529"/>
      <c r="IN50" s="530"/>
      <c r="IO50" s="528"/>
      <c r="IP50" s="529"/>
      <c r="IQ50" s="606">
        <v>78438322.205827594</v>
      </c>
      <c r="IR50" s="650"/>
      <c r="IS50" s="650">
        <f>+IQ50</f>
        <v>78438322.205827594</v>
      </c>
      <c r="IT50" s="657">
        <f>+IR50-IS49</f>
        <v>0</v>
      </c>
    </row>
    <row r="51" spans="1:265" s="1056" customFormat="1" ht="20.399999999999999">
      <c r="A51" s="653">
        <f t="shared" si="6"/>
        <v>33</v>
      </c>
      <c r="B51" s="508"/>
      <c r="C51" s="652" t="str">
        <f t="shared" si="7"/>
        <v>W Increased ROE</v>
      </c>
      <c r="D51" s="651">
        <f t="shared" si="8"/>
        <v>2011</v>
      </c>
      <c r="E51" s="530">
        <v>18218621.16666666</v>
      </c>
      <c r="F51" s="528">
        <v>492395.16666666669</v>
      </c>
      <c r="G51" s="529">
        <v>3746857.9192441981</v>
      </c>
      <c r="H51" s="530">
        <v>7412613.4642857127</v>
      </c>
      <c r="I51" s="528">
        <v>192119.57142857142</v>
      </c>
      <c r="J51" s="529">
        <v>1516263.3800122137</v>
      </c>
      <c r="K51" s="530">
        <v>79523583.68267858</v>
      </c>
      <c r="L51" s="528">
        <v>2061086.4021428572</v>
      </c>
      <c r="M51" s="529">
        <v>16266691.68254026</v>
      </c>
      <c r="N51" s="530">
        <v>20119663.474206317</v>
      </c>
      <c r="O51" s="528">
        <v>528306.26190476189</v>
      </c>
      <c r="P51" s="529">
        <v>4122359.5534349093</v>
      </c>
      <c r="Q51" s="530">
        <v>25630831.907806139</v>
      </c>
      <c r="R51" s="528">
        <v>642986.71428571432</v>
      </c>
      <c r="S51" s="529">
        <v>5221521.3354538986</v>
      </c>
      <c r="T51" s="530">
        <v>24896838.380897436</v>
      </c>
      <c r="U51" s="528">
        <v>614263.21428571432</v>
      </c>
      <c r="V51" s="529">
        <v>5061681.733301891</v>
      </c>
      <c r="W51" s="530">
        <v>15121424.868553113</v>
      </c>
      <c r="X51" s="528">
        <v>374560.80952380953</v>
      </c>
      <c r="Y51" s="529">
        <v>3075759.4101427016</v>
      </c>
      <c r="Z51" s="530">
        <v>6604622.5314651988</v>
      </c>
      <c r="AA51" s="528">
        <v>165749.87071428573</v>
      </c>
      <c r="AB51" s="529">
        <v>1345559.1343711205</v>
      </c>
      <c r="AC51" s="530">
        <v>20302520.008113556</v>
      </c>
      <c r="AD51" s="528">
        <v>501724.90476190473</v>
      </c>
      <c r="AE51" s="529">
        <v>4128442.5660718763</v>
      </c>
      <c r="AF51" s="530">
        <v>25878.40476190476</v>
      </c>
      <c r="AG51" s="528">
        <v>666.38095238095241</v>
      </c>
      <c r="AH51" s="529">
        <v>5289.1404698704582</v>
      </c>
      <c r="AI51" s="530">
        <v>9140218.2493772898</v>
      </c>
      <c r="AJ51" s="528">
        <v>218069.47619047618</v>
      </c>
      <c r="AK51" s="529">
        <v>1850822.0083882969</v>
      </c>
      <c r="AL51" s="530">
        <v>20623951.165907715</v>
      </c>
      <c r="AM51" s="528">
        <v>300197.63980935473</v>
      </c>
      <c r="AN51" s="529">
        <v>2435793.1619387087</v>
      </c>
      <c r="AO51" s="530">
        <v>20511158.153256074</v>
      </c>
      <c r="AP51" s="528">
        <v>37566.223723912226</v>
      </c>
      <c r="AQ51" s="529">
        <v>284734.90182532498</v>
      </c>
      <c r="AR51" s="530"/>
      <c r="AS51" s="528"/>
      <c r="AT51" s="529"/>
      <c r="AU51" s="530"/>
      <c r="AV51" s="528"/>
      <c r="AW51" s="529"/>
      <c r="AX51" s="530"/>
      <c r="AY51" s="528"/>
      <c r="AZ51" s="529"/>
      <c r="BA51" s="530"/>
      <c r="BB51" s="528"/>
      <c r="BC51" s="529"/>
      <c r="BD51" s="530"/>
      <c r="BE51" s="528"/>
      <c r="BF51" s="529"/>
      <c r="BG51" s="530">
        <v>2640253.4234263953</v>
      </c>
      <c r="BH51" s="528">
        <v>9537.1034128688552</v>
      </c>
      <c r="BI51" s="529">
        <v>73000.179690770354</v>
      </c>
      <c r="BJ51" s="530"/>
      <c r="BK51" s="528"/>
      <c r="BL51" s="529"/>
      <c r="BM51" s="530"/>
      <c r="BN51" s="528"/>
      <c r="BO51" s="529"/>
      <c r="BP51" s="530"/>
      <c r="BQ51" s="528"/>
      <c r="BR51" s="529"/>
      <c r="BS51" s="953"/>
      <c r="BT51" s="528"/>
      <c r="BU51" s="529"/>
      <c r="BV51" s="530">
        <v>5849884.5531135527</v>
      </c>
      <c r="BW51" s="528">
        <v>116061.39743589744</v>
      </c>
      <c r="BX51" s="529">
        <v>1014845.1256138145</v>
      </c>
      <c r="BY51" s="530">
        <v>7844331.3999999994</v>
      </c>
      <c r="BZ51" s="528">
        <v>111778.00822344322</v>
      </c>
      <c r="CA51" s="529">
        <v>952449.42224491225</v>
      </c>
      <c r="CB51" s="530"/>
      <c r="CC51" s="528"/>
      <c r="CD51" s="529"/>
      <c r="CE51" s="530">
        <v>19902938.599999998</v>
      </c>
      <c r="CF51" s="528">
        <v>147204.10692307691</v>
      </c>
      <c r="CG51" s="529">
        <v>1150143.751808109</v>
      </c>
      <c r="CH51" s="530"/>
      <c r="CI51" s="528"/>
      <c r="CJ51" s="529"/>
      <c r="CK51" s="530"/>
      <c r="CL51" s="528"/>
      <c r="CM51" s="529"/>
      <c r="CN51" s="530"/>
      <c r="CO51" s="528"/>
      <c r="CP51" s="529"/>
      <c r="CQ51" s="530"/>
      <c r="CR51" s="528"/>
      <c r="CS51" s="529"/>
      <c r="CT51" s="530"/>
      <c r="CU51" s="528"/>
      <c r="CV51" s="529"/>
      <c r="CW51" s="530"/>
      <c r="CX51" s="528"/>
      <c r="CY51" s="529"/>
      <c r="CZ51" s="530"/>
      <c r="DA51" s="528"/>
      <c r="DB51" s="529"/>
      <c r="DC51" s="530"/>
      <c r="DD51" s="528"/>
      <c r="DE51" s="529"/>
      <c r="DF51" s="530"/>
      <c r="DG51" s="528"/>
      <c r="DH51" s="529"/>
      <c r="DI51" s="530"/>
      <c r="DJ51" s="528"/>
      <c r="DK51" s="529"/>
      <c r="DL51" s="530"/>
      <c r="DM51" s="528"/>
      <c r="DN51" s="529"/>
      <c r="DO51" s="530"/>
      <c r="DP51" s="528"/>
      <c r="DQ51" s="529"/>
      <c r="DR51" s="530"/>
      <c r="DS51" s="528"/>
      <c r="DT51" s="529"/>
      <c r="DU51" s="530"/>
      <c r="DV51" s="528"/>
      <c r="DW51" s="529"/>
      <c r="DX51" s="530"/>
      <c r="DY51" s="528"/>
      <c r="DZ51" s="529"/>
      <c r="EA51" s="530"/>
      <c r="EB51" s="528"/>
      <c r="EC51" s="529"/>
      <c r="ED51" s="530"/>
      <c r="EE51" s="528"/>
      <c r="EF51" s="529"/>
      <c r="EG51" s="530"/>
      <c r="EH51" s="528"/>
      <c r="EI51" s="528"/>
      <c r="EJ51" s="530"/>
      <c r="EK51" s="528"/>
      <c r="EL51" s="529"/>
      <c r="EM51" s="530"/>
      <c r="EN51" s="528"/>
      <c r="EO51" s="529"/>
      <c r="EP51" s="530"/>
      <c r="EQ51" s="528"/>
      <c r="ER51" s="529"/>
      <c r="ES51" s="530"/>
      <c r="ET51" s="528"/>
      <c r="EU51" s="529"/>
      <c r="EV51" s="530"/>
      <c r="EW51" s="528"/>
      <c r="EX51" s="529"/>
      <c r="EY51" s="530"/>
      <c r="EZ51" s="528"/>
      <c r="FA51" s="529"/>
      <c r="FB51" s="530"/>
      <c r="FC51" s="528"/>
      <c r="FD51" s="529"/>
      <c r="FE51" s="530"/>
      <c r="FF51" s="528"/>
      <c r="FG51" s="529"/>
      <c r="FH51" s="530">
        <v>30831149.829700004</v>
      </c>
      <c r="FI51" s="528"/>
      <c r="FJ51" s="529">
        <v>3565874.2684558947</v>
      </c>
      <c r="FK51" s="530">
        <v>133618837.67030001</v>
      </c>
      <c r="FL51" s="528"/>
      <c r="FM51" s="529">
        <v>20775226.969216432</v>
      </c>
      <c r="FN51" s="530">
        <v>19588655.469999999</v>
      </c>
      <c r="FO51" s="528"/>
      <c r="FP51" s="529">
        <v>1299846.1756923152</v>
      </c>
      <c r="FQ51" s="530">
        <v>1648850.83</v>
      </c>
      <c r="FR51" s="528"/>
      <c r="FS51" s="529">
        <v>56106.359137412008</v>
      </c>
      <c r="FT51" s="530"/>
      <c r="FU51" s="528"/>
      <c r="FV51" s="529"/>
      <c r="FW51" s="530">
        <v>22089377.790000003</v>
      </c>
      <c r="FX51" s="528"/>
      <c r="FY51" s="529">
        <v>1874440.3530549468</v>
      </c>
      <c r="FZ51" s="530"/>
      <c r="GA51" s="528"/>
      <c r="GB51" s="529"/>
      <c r="GC51" s="530"/>
      <c r="GD51" s="528"/>
      <c r="GE51" s="529"/>
      <c r="GF51" s="530"/>
      <c r="GG51" s="528"/>
      <c r="GH51" s="529"/>
      <c r="GI51" s="530"/>
      <c r="GJ51" s="528"/>
      <c r="GK51" s="529"/>
      <c r="GL51" s="530"/>
      <c r="GM51" s="528"/>
      <c r="GN51" s="529"/>
      <c r="GO51" s="530"/>
      <c r="GP51" s="528"/>
      <c r="GQ51" s="529"/>
      <c r="GR51" s="530"/>
      <c r="GS51" s="528"/>
      <c r="GT51" s="529"/>
      <c r="GU51" s="530"/>
      <c r="GV51" s="528"/>
      <c r="GW51" s="529"/>
      <c r="GX51" s="530"/>
      <c r="GY51" s="528"/>
      <c r="GZ51" s="529"/>
      <c r="HA51" s="530"/>
      <c r="HB51" s="528"/>
      <c r="HC51" s="529"/>
      <c r="HD51" s="530"/>
      <c r="HE51" s="528"/>
      <c r="HF51" s="529"/>
      <c r="HG51" s="530"/>
      <c r="HH51" s="528"/>
      <c r="HI51" s="529"/>
      <c r="HJ51" s="530"/>
      <c r="HK51" s="528"/>
      <c r="HL51" s="529"/>
      <c r="HM51" s="530"/>
      <c r="HN51" s="528"/>
      <c r="HO51" s="529"/>
      <c r="HP51" s="530"/>
      <c r="HQ51" s="528"/>
      <c r="HR51" s="529"/>
      <c r="HS51" s="530"/>
      <c r="HT51" s="528"/>
      <c r="HU51" s="529"/>
      <c r="HV51" s="530"/>
      <c r="HW51" s="528"/>
      <c r="HX51" s="529"/>
      <c r="HY51" s="530"/>
      <c r="HZ51" s="528"/>
      <c r="IA51" s="529"/>
      <c r="IB51" s="530"/>
      <c r="IC51" s="528"/>
      <c r="ID51" s="529"/>
      <c r="IE51" s="530"/>
      <c r="IF51" s="528"/>
      <c r="IG51" s="529"/>
      <c r="IH51" s="530"/>
      <c r="II51" s="528"/>
      <c r="IJ51" s="529"/>
      <c r="IK51" s="530"/>
      <c r="IL51" s="528"/>
      <c r="IM51" s="529"/>
      <c r="IN51" s="530"/>
      <c r="IO51" s="528"/>
      <c r="IP51" s="529"/>
      <c r="IQ51" s="606">
        <v>79823708.532109886</v>
      </c>
      <c r="IR51" s="650">
        <f>+IQ51</f>
        <v>79823708.532109886</v>
      </c>
      <c r="IS51" s="650"/>
      <c r="IT51" s="657">
        <f>+IR51-IS50</f>
        <v>1385386.3262822926</v>
      </c>
    </row>
    <row r="52" spans="1:265" s="1056" customFormat="1" ht="20.399999999999999">
      <c r="A52" s="653">
        <f t="shared" si="6"/>
        <v>34</v>
      </c>
      <c r="B52" s="508"/>
      <c r="C52" s="652" t="str">
        <f t="shared" si="7"/>
        <v>W  11.68 % ROE</v>
      </c>
      <c r="D52" s="651">
        <f t="shared" si="8"/>
        <v>2012</v>
      </c>
      <c r="E52" s="530">
        <v>17726225.999999993</v>
      </c>
      <c r="F52" s="531">
        <v>492395.16999999993</v>
      </c>
      <c r="G52" s="529">
        <v>3154416.2377389586</v>
      </c>
      <c r="H52" s="530">
        <v>7220493.8928571409</v>
      </c>
      <c r="I52" s="531">
        <v>192119.57190476189</v>
      </c>
      <c r="J52" s="529">
        <v>1276451.1641041508</v>
      </c>
      <c r="K52" s="530">
        <v>77462497.280535728</v>
      </c>
      <c r="L52" s="531">
        <v>2061086.4021428572</v>
      </c>
      <c r="M52" s="529">
        <v>13693951.72386774</v>
      </c>
      <c r="N52" s="530">
        <v>19591357.212301556</v>
      </c>
      <c r="O52" s="531">
        <v>528306.26404761907</v>
      </c>
      <c r="P52" s="529">
        <v>3470421.841539769</v>
      </c>
      <c r="Q52" s="530">
        <v>24987651.543520425</v>
      </c>
      <c r="R52" s="531">
        <v>642982.09523809503</v>
      </c>
      <c r="S52" s="529">
        <v>4395481.6313588303</v>
      </c>
      <c r="T52" s="530">
        <v>24282575.526611723</v>
      </c>
      <c r="U52" s="531">
        <v>614263.2228571428</v>
      </c>
      <c r="V52" s="529">
        <v>4260878.561666593</v>
      </c>
      <c r="W52" s="530">
        <v>14746864.239029303</v>
      </c>
      <c r="X52" s="531">
        <v>374560.81380952382</v>
      </c>
      <c r="Y52" s="529">
        <v>2589158.7371002613</v>
      </c>
      <c r="Z52" s="530">
        <v>6438872.6607509134</v>
      </c>
      <c r="AA52" s="531">
        <v>165749.87071428573</v>
      </c>
      <c r="AB52" s="529">
        <v>1132702.152345319</v>
      </c>
      <c r="AC52" s="530">
        <v>19802055.103351653</v>
      </c>
      <c r="AD52" s="531">
        <v>501754.90476190473</v>
      </c>
      <c r="AE52" s="529">
        <v>3475511.8606785163</v>
      </c>
      <c r="AF52" s="530">
        <v>25212.373809523804</v>
      </c>
      <c r="AG52" s="531">
        <v>666.38928571428573</v>
      </c>
      <c r="AH52" s="529">
        <v>4452.6362989624722</v>
      </c>
      <c r="AI52" s="530">
        <v>8922148.773186814</v>
      </c>
      <c r="AJ52" s="531">
        <v>218069.47619047618</v>
      </c>
      <c r="AK52" s="529">
        <v>1557945.6576023919</v>
      </c>
      <c r="AL52" s="530">
        <v>20326793.360190645</v>
      </c>
      <c r="AM52" s="531">
        <v>491118.83333333331</v>
      </c>
      <c r="AN52" s="529">
        <v>3543677.9152498064</v>
      </c>
      <c r="AO52" s="530">
        <v>21132706.776276089</v>
      </c>
      <c r="AP52" s="531">
        <v>504054.11904761905</v>
      </c>
      <c r="AQ52" s="529">
        <v>3677640.5698125381</v>
      </c>
      <c r="AR52" s="530">
        <v>79937193.560000017</v>
      </c>
      <c r="AS52" s="531">
        <v>1240232.576868132</v>
      </c>
      <c r="AT52" s="529">
        <v>9062769.6717807297</v>
      </c>
      <c r="AU52" s="530">
        <v>14401476.969999997</v>
      </c>
      <c r="AV52" s="531">
        <v>210412.28346153843</v>
      </c>
      <c r="AW52" s="529">
        <v>1537548.7603629632</v>
      </c>
      <c r="AX52" s="530">
        <v>19820556.989808105</v>
      </c>
      <c r="AY52" s="531">
        <v>318342.47789497575</v>
      </c>
      <c r="AZ52" s="529">
        <v>2326228.6507515828</v>
      </c>
      <c r="BA52" s="530">
        <v>4404011.6801918941</v>
      </c>
      <c r="BB52" s="531">
        <v>57853.135493302674</v>
      </c>
      <c r="BC52" s="529">
        <v>422751.06423194043</v>
      </c>
      <c r="BD52" s="530">
        <v>22800866.409999996</v>
      </c>
      <c r="BE52" s="531">
        <v>123007.88282051282</v>
      </c>
      <c r="BF52" s="529">
        <v>898857.30354769737</v>
      </c>
      <c r="BG52" s="530">
        <v>7275941.1800135253</v>
      </c>
      <c r="BH52" s="531">
        <v>108279.15588744162</v>
      </c>
      <c r="BI52" s="529">
        <v>790335.84040490841</v>
      </c>
      <c r="BJ52" s="530"/>
      <c r="BK52" s="531"/>
      <c r="BL52" s="529"/>
      <c r="BM52" s="530"/>
      <c r="BN52" s="531"/>
      <c r="BO52" s="529"/>
      <c r="BP52" s="530"/>
      <c r="BQ52" s="531"/>
      <c r="BR52" s="529"/>
      <c r="BS52" s="953"/>
      <c r="BT52" s="528"/>
      <c r="BU52" s="529"/>
      <c r="BV52" s="530">
        <v>5733823.1556776557</v>
      </c>
      <c r="BW52" s="531">
        <v>139468.73809523811</v>
      </c>
      <c r="BX52" s="529">
        <v>1000540.8038075565</v>
      </c>
      <c r="BY52" s="530">
        <v>7628073.941776556</v>
      </c>
      <c r="BZ52" s="531">
        <v>184491.25137362638</v>
      </c>
      <c r="CA52" s="529">
        <v>1331330.4113339363</v>
      </c>
      <c r="CB52" s="530">
        <v>4694511.12</v>
      </c>
      <c r="CC52" s="531">
        <v>8598.0057142857131</v>
      </c>
      <c r="CD52" s="529">
        <v>62828.333071201865</v>
      </c>
      <c r="CE52" s="530">
        <v>19848510.643076919</v>
      </c>
      <c r="CF52" s="531">
        <v>475501.18809523806</v>
      </c>
      <c r="CG52" s="529">
        <v>3452557.8107111696</v>
      </c>
      <c r="CH52" s="530"/>
      <c r="CI52" s="531"/>
      <c r="CJ52" s="529"/>
      <c r="CK52" s="530">
        <v>16441747.629999999</v>
      </c>
      <c r="CL52" s="531">
        <v>30113.090897435894</v>
      </c>
      <c r="CM52" s="529">
        <v>220045.83011197211</v>
      </c>
      <c r="CN52" s="530"/>
      <c r="CO52" s="531"/>
      <c r="CP52" s="529"/>
      <c r="CQ52" s="530"/>
      <c r="CR52" s="531"/>
      <c r="CS52" s="529"/>
      <c r="CT52" s="530"/>
      <c r="CU52" s="531"/>
      <c r="CV52" s="529"/>
      <c r="CW52" s="530"/>
      <c r="CX52" s="531"/>
      <c r="CY52" s="529"/>
      <c r="CZ52" s="530"/>
      <c r="DA52" s="531"/>
      <c r="DB52" s="529"/>
      <c r="DC52" s="530"/>
      <c r="DD52" s="531"/>
      <c r="DE52" s="529"/>
      <c r="DF52" s="530"/>
      <c r="DG52" s="531"/>
      <c r="DH52" s="529"/>
      <c r="DI52" s="530"/>
      <c r="DJ52" s="531"/>
      <c r="DK52" s="529"/>
      <c r="DL52" s="530"/>
      <c r="DM52" s="531"/>
      <c r="DN52" s="529"/>
      <c r="DO52" s="530"/>
      <c r="DP52" s="531"/>
      <c r="DQ52" s="529"/>
      <c r="DR52" s="530"/>
      <c r="DS52" s="531"/>
      <c r="DT52" s="529"/>
      <c r="DU52" s="530"/>
      <c r="DV52" s="531"/>
      <c r="DW52" s="529"/>
      <c r="DX52" s="530"/>
      <c r="DY52" s="531"/>
      <c r="DZ52" s="529"/>
      <c r="EA52" s="530"/>
      <c r="EB52" s="531"/>
      <c r="EC52" s="529"/>
      <c r="ED52" s="530"/>
      <c r="EE52" s="531"/>
      <c r="EF52" s="529"/>
      <c r="EG52" s="530"/>
      <c r="EH52" s="528"/>
      <c r="EI52" s="528"/>
      <c r="EJ52" s="530"/>
      <c r="EK52" s="531"/>
      <c r="EL52" s="529"/>
      <c r="EM52" s="530"/>
      <c r="EN52" s="531"/>
      <c r="EO52" s="529"/>
      <c r="EP52" s="530"/>
      <c r="EQ52" s="531"/>
      <c r="ER52" s="529"/>
      <c r="ES52" s="530"/>
      <c r="ET52" s="531"/>
      <c r="EU52" s="529"/>
      <c r="EV52" s="530"/>
      <c r="EW52" s="531"/>
      <c r="EX52" s="529"/>
      <c r="EY52" s="530"/>
      <c r="EZ52" s="531"/>
      <c r="FA52" s="529"/>
      <c r="FB52" s="530"/>
      <c r="FC52" s="531"/>
      <c r="FD52" s="529"/>
      <c r="FE52" s="530"/>
      <c r="FF52" s="531"/>
      <c r="FG52" s="529"/>
      <c r="FH52" s="530">
        <v>38077851.209699996</v>
      </c>
      <c r="FI52" s="531"/>
      <c r="FJ52" s="529">
        <v>5359126.8976357039</v>
      </c>
      <c r="FK52" s="530">
        <v>264235890.59029999</v>
      </c>
      <c r="FL52" s="531"/>
      <c r="FM52" s="529">
        <v>27190938.252708111</v>
      </c>
      <c r="FN52" s="530">
        <v>139052336.69000003</v>
      </c>
      <c r="FO52" s="531"/>
      <c r="FP52" s="529">
        <v>10137161.37377511</v>
      </c>
      <c r="FQ52" s="530">
        <v>22706716.600000001</v>
      </c>
      <c r="FR52" s="531"/>
      <c r="FS52" s="529">
        <v>1587334.6569875183</v>
      </c>
      <c r="FT52" s="530">
        <v>532375</v>
      </c>
      <c r="FU52" s="531"/>
      <c r="FV52" s="529">
        <v>24599.682300156735</v>
      </c>
      <c r="FW52" s="530">
        <v>128653137.84</v>
      </c>
      <c r="FX52" s="531"/>
      <c r="FY52" s="529">
        <v>10501317.846032757</v>
      </c>
      <c r="FZ52" s="530">
        <v>9231711.5</v>
      </c>
      <c r="GA52" s="531"/>
      <c r="GB52" s="529">
        <v>791084.29427387135</v>
      </c>
      <c r="GC52" s="530">
        <v>81587177.299999997</v>
      </c>
      <c r="GD52" s="531"/>
      <c r="GE52" s="529">
        <v>6341371.7861611629</v>
      </c>
      <c r="GF52" s="530">
        <v>5537184.6700000018</v>
      </c>
      <c r="GG52" s="531"/>
      <c r="GH52" s="529">
        <v>457198.20390412718</v>
      </c>
      <c r="GI52" s="530"/>
      <c r="GJ52" s="531"/>
      <c r="GK52" s="529"/>
      <c r="GL52" s="530"/>
      <c r="GM52" s="531"/>
      <c r="GN52" s="529"/>
      <c r="GO52" s="530"/>
      <c r="GP52" s="531"/>
      <c r="GQ52" s="529"/>
      <c r="GR52" s="530"/>
      <c r="GS52" s="531"/>
      <c r="GT52" s="529"/>
      <c r="GU52" s="530"/>
      <c r="GV52" s="531"/>
      <c r="GW52" s="529"/>
      <c r="GX52" s="530"/>
      <c r="GY52" s="531"/>
      <c r="GZ52" s="529"/>
      <c r="HA52" s="530"/>
      <c r="HB52" s="531"/>
      <c r="HC52" s="529"/>
      <c r="HD52" s="530"/>
      <c r="HE52" s="531"/>
      <c r="HF52" s="529"/>
      <c r="HG52" s="530"/>
      <c r="HH52" s="531"/>
      <c r="HI52" s="529"/>
      <c r="HJ52" s="530"/>
      <c r="HK52" s="531"/>
      <c r="HL52" s="529"/>
      <c r="HM52" s="530"/>
      <c r="HN52" s="531"/>
      <c r="HO52" s="529"/>
      <c r="HP52" s="530"/>
      <c r="HQ52" s="531"/>
      <c r="HR52" s="529"/>
      <c r="HS52" s="530"/>
      <c r="HT52" s="531"/>
      <c r="HU52" s="529"/>
      <c r="HV52" s="530"/>
      <c r="HW52" s="531"/>
      <c r="HX52" s="529"/>
      <c r="HY52" s="530"/>
      <c r="HZ52" s="531"/>
      <c r="IA52" s="529"/>
      <c r="IB52" s="530"/>
      <c r="IC52" s="531"/>
      <c r="ID52" s="529"/>
      <c r="IE52" s="530"/>
      <c r="IF52" s="531"/>
      <c r="IG52" s="529"/>
      <c r="IH52" s="530"/>
      <c r="II52" s="531"/>
      <c r="IJ52" s="529"/>
      <c r="IK52" s="530"/>
      <c r="IL52" s="531"/>
      <c r="IM52" s="529"/>
      <c r="IN52" s="530"/>
      <c r="IO52" s="528"/>
      <c r="IP52" s="529"/>
      <c r="IQ52" s="607">
        <v>129728618.16325797</v>
      </c>
      <c r="IR52" s="650"/>
      <c r="IS52" s="650">
        <f>+IQ52</f>
        <v>129728618.16325797</v>
      </c>
      <c r="IT52" s="657"/>
    </row>
    <row r="53" spans="1:265" s="1053" customFormat="1" ht="20.399999999999999">
      <c r="A53" s="653">
        <f t="shared" si="6"/>
        <v>35</v>
      </c>
      <c r="B53" s="508"/>
      <c r="C53" s="654" t="str">
        <f t="shared" si="7"/>
        <v>W Increased ROE</v>
      </c>
      <c r="D53" s="655">
        <f t="shared" si="8"/>
        <v>2012</v>
      </c>
      <c r="E53" s="530">
        <v>17726225.999999993</v>
      </c>
      <c r="F53" s="528">
        <v>492395.16999999993</v>
      </c>
      <c r="G53" s="529">
        <v>3154416.2377389586</v>
      </c>
      <c r="H53" s="530">
        <v>7220493.8928571409</v>
      </c>
      <c r="I53" s="528">
        <v>192119.57190476189</v>
      </c>
      <c r="J53" s="529">
        <v>1276451.1641041508</v>
      </c>
      <c r="K53" s="530">
        <v>77462497.280535728</v>
      </c>
      <c r="L53" s="528">
        <v>2061086.4021428572</v>
      </c>
      <c r="M53" s="529">
        <v>13693951.72386774</v>
      </c>
      <c r="N53" s="530">
        <v>19591357.212301556</v>
      </c>
      <c r="O53" s="528">
        <v>528306.26404761907</v>
      </c>
      <c r="P53" s="529">
        <v>3470421.841539769</v>
      </c>
      <c r="Q53" s="530">
        <v>24987651.543520425</v>
      </c>
      <c r="R53" s="528">
        <v>642982.09523809503</v>
      </c>
      <c r="S53" s="529">
        <v>4395481.6313588303</v>
      </c>
      <c r="T53" s="530">
        <v>24282575.526611723</v>
      </c>
      <c r="U53" s="528">
        <v>614263.2228571428</v>
      </c>
      <c r="V53" s="529">
        <v>4260878.561666593</v>
      </c>
      <c r="W53" s="530">
        <v>14746864.239029303</v>
      </c>
      <c r="X53" s="528">
        <v>374560.81380952382</v>
      </c>
      <c r="Y53" s="529">
        <v>2589158.7371002613</v>
      </c>
      <c r="Z53" s="530">
        <v>6438872.6607509134</v>
      </c>
      <c r="AA53" s="528">
        <v>165749.87071428573</v>
      </c>
      <c r="AB53" s="529">
        <v>1132702.152345319</v>
      </c>
      <c r="AC53" s="530">
        <v>19802055.103351653</v>
      </c>
      <c r="AD53" s="528">
        <v>501754.90476190473</v>
      </c>
      <c r="AE53" s="529">
        <v>3475511.8606785163</v>
      </c>
      <c r="AF53" s="530">
        <v>25212.373809523804</v>
      </c>
      <c r="AG53" s="528">
        <v>666.38928571428573</v>
      </c>
      <c r="AH53" s="529">
        <v>4452.6362989624722</v>
      </c>
      <c r="AI53" s="530">
        <v>8922148.773186814</v>
      </c>
      <c r="AJ53" s="528">
        <v>218069.47619047618</v>
      </c>
      <c r="AK53" s="529">
        <v>1557945.6576023919</v>
      </c>
      <c r="AL53" s="530">
        <v>20326793.360190645</v>
      </c>
      <c r="AM53" s="528">
        <v>491118.83333333331</v>
      </c>
      <c r="AN53" s="529">
        <v>3543677.9152498064</v>
      </c>
      <c r="AO53" s="530">
        <v>21132706.776276089</v>
      </c>
      <c r="AP53" s="528">
        <v>504054.11904761905</v>
      </c>
      <c r="AQ53" s="529">
        <v>3677640.5698125381</v>
      </c>
      <c r="AR53" s="530">
        <v>79937193.560000017</v>
      </c>
      <c r="AS53" s="528">
        <v>1240232.576868132</v>
      </c>
      <c r="AT53" s="529">
        <v>9062769.6717807297</v>
      </c>
      <c r="AU53" s="530">
        <v>14401476.969999997</v>
      </c>
      <c r="AV53" s="528">
        <v>210412.28346153843</v>
      </c>
      <c r="AW53" s="529">
        <v>1537548.7603629632</v>
      </c>
      <c r="AX53" s="530">
        <v>19820556.989808105</v>
      </c>
      <c r="AY53" s="528">
        <v>318342.47789497575</v>
      </c>
      <c r="AZ53" s="529">
        <v>2326228.6507515828</v>
      </c>
      <c r="BA53" s="530">
        <v>4404011.6801918941</v>
      </c>
      <c r="BB53" s="528">
        <v>57853.135493302674</v>
      </c>
      <c r="BC53" s="529">
        <v>422751.06423194043</v>
      </c>
      <c r="BD53" s="530">
        <v>22800866.409999996</v>
      </c>
      <c r="BE53" s="528">
        <v>123007.88282051282</v>
      </c>
      <c r="BF53" s="529">
        <v>898857.30354769737</v>
      </c>
      <c r="BG53" s="530">
        <v>7275941.1800135253</v>
      </c>
      <c r="BH53" s="528">
        <v>108279.15588744162</v>
      </c>
      <c r="BI53" s="529">
        <v>790335.84040490841</v>
      </c>
      <c r="BJ53" s="530"/>
      <c r="BK53" s="528"/>
      <c r="BL53" s="529"/>
      <c r="BM53" s="530"/>
      <c r="BN53" s="528"/>
      <c r="BO53" s="529"/>
      <c r="BP53" s="530"/>
      <c r="BQ53" s="528"/>
      <c r="BR53" s="529"/>
      <c r="BS53" s="530"/>
      <c r="BT53" s="528"/>
      <c r="BU53" s="529"/>
      <c r="BV53" s="530">
        <v>5733823.1556776557</v>
      </c>
      <c r="BW53" s="528">
        <v>139468.73809523811</v>
      </c>
      <c r="BX53" s="529">
        <v>1051531.0402820173</v>
      </c>
      <c r="BY53" s="530">
        <v>7628073.941776556</v>
      </c>
      <c r="BZ53" s="528">
        <v>184491.25137362638</v>
      </c>
      <c r="CA53" s="529">
        <v>1399242.9616222479</v>
      </c>
      <c r="CB53" s="530">
        <v>4694511.12</v>
      </c>
      <c r="CC53" s="528">
        <v>8598.0057142857131</v>
      </c>
      <c r="CD53" s="529">
        <v>66039.698677086519</v>
      </c>
      <c r="CE53" s="530">
        <v>19848510.643076919</v>
      </c>
      <c r="CF53" s="528">
        <v>475501.18809523806</v>
      </c>
      <c r="CG53" s="529">
        <v>3452557.8107111696</v>
      </c>
      <c r="CH53" s="530"/>
      <c r="CI53" s="528"/>
      <c r="CJ53" s="529"/>
      <c r="CK53" s="530">
        <v>16441747.629999999</v>
      </c>
      <c r="CL53" s="528">
        <v>30113.090897435894</v>
      </c>
      <c r="CM53" s="529">
        <v>220045.83011197211</v>
      </c>
      <c r="CN53" s="530"/>
      <c r="CO53" s="528"/>
      <c r="CP53" s="529"/>
      <c r="CQ53" s="530"/>
      <c r="CR53" s="528"/>
      <c r="CS53" s="529"/>
      <c r="CT53" s="530"/>
      <c r="CU53" s="528"/>
      <c r="CV53" s="529"/>
      <c r="CW53" s="530"/>
      <c r="CX53" s="528"/>
      <c r="CY53" s="529"/>
      <c r="CZ53" s="530"/>
      <c r="DA53" s="528"/>
      <c r="DB53" s="529"/>
      <c r="DC53" s="530"/>
      <c r="DD53" s="528"/>
      <c r="DE53" s="529"/>
      <c r="DF53" s="530"/>
      <c r="DG53" s="528"/>
      <c r="DH53" s="529"/>
      <c r="DI53" s="530"/>
      <c r="DJ53" s="528"/>
      <c r="DK53" s="529"/>
      <c r="DL53" s="530"/>
      <c r="DM53" s="528"/>
      <c r="DN53" s="529"/>
      <c r="DO53" s="530"/>
      <c r="DP53" s="528"/>
      <c r="DQ53" s="529"/>
      <c r="DR53" s="530"/>
      <c r="DS53" s="528"/>
      <c r="DT53" s="529"/>
      <c r="DU53" s="530"/>
      <c r="DV53" s="528"/>
      <c r="DW53" s="529"/>
      <c r="DX53" s="530"/>
      <c r="DY53" s="528"/>
      <c r="DZ53" s="529"/>
      <c r="EA53" s="530"/>
      <c r="EB53" s="528"/>
      <c r="EC53" s="529"/>
      <c r="ED53" s="530"/>
      <c r="EE53" s="528"/>
      <c r="EF53" s="529"/>
      <c r="EG53" s="530"/>
      <c r="EH53" s="528"/>
      <c r="EI53" s="528"/>
      <c r="EJ53" s="530"/>
      <c r="EK53" s="528"/>
      <c r="EL53" s="529"/>
      <c r="EM53" s="530"/>
      <c r="EN53" s="528"/>
      <c r="EO53" s="529"/>
      <c r="EP53" s="530"/>
      <c r="EQ53" s="528"/>
      <c r="ER53" s="529"/>
      <c r="ES53" s="530"/>
      <c r="ET53" s="528"/>
      <c r="EU53" s="529"/>
      <c r="EV53" s="530"/>
      <c r="EW53" s="528"/>
      <c r="EX53" s="529"/>
      <c r="EY53" s="530"/>
      <c r="EZ53" s="528"/>
      <c r="FA53" s="529"/>
      <c r="FB53" s="530"/>
      <c r="FC53" s="528"/>
      <c r="FD53" s="529"/>
      <c r="FE53" s="530"/>
      <c r="FF53" s="528"/>
      <c r="FG53" s="529"/>
      <c r="FH53" s="530">
        <v>38077851.209699996</v>
      </c>
      <c r="FI53" s="528"/>
      <c r="FJ53" s="529">
        <v>5676479.1364184506</v>
      </c>
      <c r="FK53" s="530">
        <v>264235890.59029999</v>
      </c>
      <c r="FL53" s="528"/>
      <c r="FM53" s="529">
        <v>28801108.210226234</v>
      </c>
      <c r="FN53" s="530">
        <v>139052336.69000003</v>
      </c>
      <c r="FO53" s="528"/>
      <c r="FP53" s="529">
        <v>10137161.37377511</v>
      </c>
      <c r="FQ53" s="530">
        <v>22706716.600000001</v>
      </c>
      <c r="FR53" s="528"/>
      <c r="FS53" s="529">
        <v>1587334.6569875183</v>
      </c>
      <c r="FT53" s="530">
        <v>532375</v>
      </c>
      <c r="FU53" s="528"/>
      <c r="FV53" s="529">
        <v>24599.682300156735</v>
      </c>
      <c r="FW53" s="530">
        <v>128653137.84</v>
      </c>
      <c r="FX53" s="528"/>
      <c r="FY53" s="529">
        <v>10501317.846032757</v>
      </c>
      <c r="FZ53" s="530">
        <v>9231711.5</v>
      </c>
      <c r="GA53" s="528"/>
      <c r="GB53" s="529">
        <v>791084.29427387135</v>
      </c>
      <c r="GC53" s="530">
        <v>81587177.299999997</v>
      </c>
      <c r="GD53" s="528"/>
      <c r="GE53" s="529">
        <v>6416475.3831362519</v>
      </c>
      <c r="GF53" s="530">
        <v>5537184.6700000018</v>
      </c>
      <c r="GG53" s="528"/>
      <c r="GH53" s="529">
        <v>462612.9991253576</v>
      </c>
      <c r="GI53" s="530"/>
      <c r="GJ53" s="528"/>
      <c r="GK53" s="529"/>
      <c r="GL53" s="530"/>
      <c r="GM53" s="528"/>
      <c r="GN53" s="529"/>
      <c r="GO53" s="530"/>
      <c r="GP53" s="528"/>
      <c r="GQ53" s="529"/>
      <c r="GR53" s="530"/>
      <c r="GS53" s="528"/>
      <c r="GT53" s="529"/>
      <c r="GU53" s="530"/>
      <c r="GV53" s="528"/>
      <c r="GW53" s="529"/>
      <c r="GX53" s="530"/>
      <c r="GY53" s="528"/>
      <c r="GZ53" s="529"/>
      <c r="HA53" s="530"/>
      <c r="HB53" s="528"/>
      <c r="HC53" s="529"/>
      <c r="HD53" s="530"/>
      <c r="HE53" s="528"/>
      <c r="HF53" s="529"/>
      <c r="HG53" s="530"/>
      <c r="HH53" s="528"/>
      <c r="HI53" s="529"/>
      <c r="HJ53" s="530"/>
      <c r="HK53" s="528"/>
      <c r="HL53" s="529"/>
      <c r="HM53" s="530"/>
      <c r="HN53" s="528"/>
      <c r="HO53" s="529"/>
      <c r="HP53" s="530"/>
      <c r="HQ53" s="528"/>
      <c r="HR53" s="529"/>
      <c r="HS53" s="530"/>
      <c r="HT53" s="528"/>
      <c r="HU53" s="529"/>
      <c r="HV53" s="530"/>
      <c r="HW53" s="528"/>
      <c r="HX53" s="529"/>
      <c r="HY53" s="530"/>
      <c r="HZ53" s="528"/>
      <c r="IA53" s="529"/>
      <c r="IB53" s="530"/>
      <c r="IC53" s="528"/>
      <c r="ID53" s="529"/>
      <c r="IE53" s="530"/>
      <c r="IF53" s="528"/>
      <c r="IG53" s="529"/>
      <c r="IH53" s="530"/>
      <c r="II53" s="528"/>
      <c r="IJ53" s="529"/>
      <c r="IK53" s="530"/>
      <c r="IL53" s="528"/>
      <c r="IM53" s="529"/>
      <c r="IN53" s="530"/>
      <c r="IO53" s="528"/>
      <c r="IP53" s="529"/>
      <c r="IQ53" s="607">
        <v>131858772.90412384</v>
      </c>
      <c r="IR53" s="650">
        <f>+IQ53</f>
        <v>131858772.90412384</v>
      </c>
      <c r="IS53" s="654"/>
      <c r="IT53" s="657">
        <f>+IR53-IS52</f>
        <v>2130154.7408658713</v>
      </c>
    </row>
    <row r="54" spans="1:265" s="1056" customFormat="1" ht="20.399999999999999">
      <c r="A54" s="653">
        <f t="shared" si="6"/>
        <v>36</v>
      </c>
      <c r="B54" s="508"/>
      <c r="C54" s="652" t="str">
        <f t="shared" si="7"/>
        <v>W  11.68 % ROE</v>
      </c>
      <c r="D54" s="651">
        <f t="shared" si="8"/>
        <v>2013</v>
      </c>
      <c r="E54" s="530">
        <v>17233830.969999991</v>
      </c>
      <c r="F54" s="528">
        <v>492395.17</v>
      </c>
      <c r="G54" s="529">
        <v>2886755.7766589443</v>
      </c>
      <c r="H54" s="530">
        <v>7028374.3409523787</v>
      </c>
      <c r="I54" s="528">
        <v>192119.57190476189</v>
      </c>
      <c r="J54" s="529">
        <v>1168597.9115219517</v>
      </c>
      <c r="K54" s="530">
        <v>75401410.878392875</v>
      </c>
      <c r="L54" s="528">
        <v>2061086.4021428572</v>
      </c>
      <c r="M54" s="529">
        <v>12536886.484434668</v>
      </c>
      <c r="N54" s="530">
        <v>19063051.03825397</v>
      </c>
      <c r="O54" s="528">
        <v>528306.26404761907</v>
      </c>
      <c r="P54" s="529">
        <v>3176807.2577140443</v>
      </c>
      <c r="Q54" s="530">
        <v>24344669.448282331</v>
      </c>
      <c r="R54" s="528">
        <v>642982.09523809503</v>
      </c>
      <c r="S54" s="529">
        <v>4025278.0926033738</v>
      </c>
      <c r="T54" s="530">
        <v>23668312.303754579</v>
      </c>
      <c r="U54" s="528">
        <v>614263.2228571428</v>
      </c>
      <c r="V54" s="529">
        <v>3902590.3919503652</v>
      </c>
      <c r="W54" s="530">
        <v>14372303.42521978</v>
      </c>
      <c r="X54" s="528">
        <v>374560.81380952382</v>
      </c>
      <c r="Y54" s="529">
        <v>2371358.6939906403</v>
      </c>
      <c r="Z54" s="530">
        <v>6273123.2200366315</v>
      </c>
      <c r="AA54" s="528">
        <v>165749.88095238095</v>
      </c>
      <c r="AB54" s="529">
        <v>1037298.3570236434</v>
      </c>
      <c r="AC54" s="530">
        <v>19300300.308589749</v>
      </c>
      <c r="AD54" s="528">
        <v>501754.90738095244</v>
      </c>
      <c r="AE54" s="529">
        <v>3183217.8297003526</v>
      </c>
      <c r="AF54" s="530">
        <v>24545.984523809519</v>
      </c>
      <c r="AG54" s="528">
        <v>666.38928571428573</v>
      </c>
      <c r="AH54" s="529">
        <v>4076.6547396216383</v>
      </c>
      <c r="AI54" s="530">
        <v>8704079.2069963384</v>
      </c>
      <c r="AJ54" s="528">
        <v>218069.47404761909</v>
      </c>
      <c r="AK54" s="529">
        <v>1427359.7593446013</v>
      </c>
      <c r="AL54" s="530">
        <v>19835674.212928168</v>
      </c>
      <c r="AM54" s="528">
        <v>491118.82585882989</v>
      </c>
      <c r="AN54" s="529">
        <v>3246963.2474869187</v>
      </c>
      <c r="AO54" s="530">
        <v>20628652.157466929</v>
      </c>
      <c r="AP54" s="528">
        <v>504054.10714853473</v>
      </c>
      <c r="AQ54" s="529">
        <v>3370069.9210606795</v>
      </c>
      <c r="AR54" s="530">
        <v>79195082.423131868</v>
      </c>
      <c r="AS54" s="528">
        <v>1915126.5476190476</v>
      </c>
      <c r="AT54" s="529">
        <v>12917995.609358206</v>
      </c>
      <c r="AU54" s="530">
        <v>14194429.336538462</v>
      </c>
      <c r="AV54" s="528">
        <v>342972.41952380957</v>
      </c>
      <c r="AW54" s="529">
        <v>2315057.5871556802</v>
      </c>
      <c r="AX54" s="530">
        <v>18294504.522105023</v>
      </c>
      <c r="AY54" s="528">
        <v>443163.02380952379</v>
      </c>
      <c r="AZ54" s="529">
        <v>2984886.9749335614</v>
      </c>
      <c r="BA54" s="530">
        <v>6291725.0700066965</v>
      </c>
      <c r="BB54" s="528">
        <v>151180.43346428568</v>
      </c>
      <c r="BC54" s="529">
        <v>1025313.3341395051</v>
      </c>
      <c r="BD54" s="530">
        <v>45385800.117179491</v>
      </c>
      <c r="BE54" s="528">
        <v>1083543.0476190476</v>
      </c>
      <c r="BF54" s="529">
        <v>7389162.0415293453</v>
      </c>
      <c r="BG54" s="530">
        <v>9926683.1941260844</v>
      </c>
      <c r="BH54" s="528">
        <v>192971.91321344892</v>
      </c>
      <c r="BI54" s="529">
        <v>1305797.1983677433</v>
      </c>
      <c r="BJ54" s="530">
        <v>22127064.879999999</v>
      </c>
      <c r="BK54" s="528">
        <v>248542.17271062266</v>
      </c>
      <c r="BL54" s="529">
        <v>1698839.7133817573</v>
      </c>
      <c r="BM54" s="530">
        <v>20876285.520985916</v>
      </c>
      <c r="BN54" s="528">
        <v>101812.12022339166</v>
      </c>
      <c r="BO54" s="529">
        <v>695907.94694015838</v>
      </c>
      <c r="BP54" s="530"/>
      <c r="BQ54" s="528"/>
      <c r="BR54" s="529"/>
      <c r="BS54" s="530"/>
      <c r="BT54" s="528"/>
      <c r="BU54" s="529"/>
      <c r="BV54" s="530">
        <v>5594354.4175824178</v>
      </c>
      <c r="BW54" s="528">
        <v>139468.73809523811</v>
      </c>
      <c r="BX54" s="529">
        <v>916713.32523695519</v>
      </c>
      <c r="BY54" s="530">
        <v>6391895.3904029308</v>
      </c>
      <c r="BZ54" s="528">
        <v>159242.01547619049</v>
      </c>
      <c r="CA54" s="529">
        <v>1047291.9534909695</v>
      </c>
      <c r="CB54" s="530">
        <v>25426869.764285713</v>
      </c>
      <c r="CC54" s="528">
        <v>605606.37547619047</v>
      </c>
      <c r="CD54" s="529">
        <v>4138256.5111443796</v>
      </c>
      <c r="CE54" s="530">
        <v>118115741.13498169</v>
      </c>
      <c r="CF54" s="528">
        <v>2827105.8673809525</v>
      </c>
      <c r="CG54" s="529">
        <v>19237367.64215602</v>
      </c>
      <c r="CH54" s="530">
        <v>777713.85</v>
      </c>
      <c r="CI54" s="528">
        <v>1424.3843406593405</v>
      </c>
      <c r="CJ54" s="529">
        <v>9735.9762274571749</v>
      </c>
      <c r="CK54" s="530">
        <v>257640264.19910261</v>
      </c>
      <c r="CL54" s="528">
        <v>6135008.9830952389</v>
      </c>
      <c r="CM54" s="529">
        <v>41929934.69412154</v>
      </c>
      <c r="CN54" s="530">
        <v>23466021.930000011</v>
      </c>
      <c r="CO54" s="528">
        <v>86647.283058608111</v>
      </c>
      <c r="CP54" s="529">
        <v>592252.99236431147</v>
      </c>
      <c r="CQ54" s="530"/>
      <c r="CR54" s="528"/>
      <c r="CS54" s="529"/>
      <c r="CT54" s="530"/>
      <c r="CU54" s="528"/>
      <c r="CV54" s="529"/>
      <c r="CW54" s="530"/>
      <c r="CX54" s="528"/>
      <c r="CY54" s="529"/>
      <c r="CZ54" s="530"/>
      <c r="DA54" s="528"/>
      <c r="DB54" s="529"/>
      <c r="DC54" s="530"/>
      <c r="DD54" s="528"/>
      <c r="DE54" s="529"/>
      <c r="DF54" s="530"/>
      <c r="DG54" s="528"/>
      <c r="DH54" s="529"/>
      <c r="DI54" s="530"/>
      <c r="DJ54" s="528"/>
      <c r="DK54" s="529"/>
      <c r="DL54" s="530"/>
      <c r="DM54" s="528"/>
      <c r="DN54" s="529"/>
      <c r="DO54" s="530"/>
      <c r="DP54" s="528"/>
      <c r="DQ54" s="529"/>
      <c r="DR54" s="530"/>
      <c r="DS54" s="528"/>
      <c r="DT54" s="529"/>
      <c r="DU54" s="530"/>
      <c r="DV54" s="528"/>
      <c r="DW54" s="529"/>
      <c r="DX54" s="530"/>
      <c r="DY54" s="528"/>
      <c r="DZ54" s="529"/>
      <c r="EA54" s="530"/>
      <c r="EB54" s="528"/>
      <c r="EC54" s="529"/>
      <c r="ED54" s="530"/>
      <c r="EE54" s="528"/>
      <c r="EF54" s="529"/>
      <c r="EG54" s="530"/>
      <c r="EH54" s="528"/>
      <c r="EI54" s="528"/>
      <c r="EJ54" s="530"/>
      <c r="EK54" s="528"/>
      <c r="EL54" s="529"/>
      <c r="EM54" s="530"/>
      <c r="EN54" s="528"/>
      <c r="EO54" s="529"/>
      <c r="EP54" s="530"/>
      <c r="EQ54" s="528"/>
      <c r="ER54" s="529"/>
      <c r="ES54" s="530"/>
      <c r="ET54" s="528"/>
      <c r="EU54" s="529"/>
      <c r="EV54" s="530"/>
      <c r="EW54" s="528"/>
      <c r="EX54" s="529"/>
      <c r="EY54" s="530"/>
      <c r="EZ54" s="528"/>
      <c r="FA54" s="529"/>
      <c r="FB54" s="530"/>
      <c r="FC54" s="528"/>
      <c r="FD54" s="529"/>
      <c r="FE54" s="530"/>
      <c r="FF54" s="528"/>
      <c r="FG54" s="529"/>
      <c r="FH54" s="530">
        <v>40538247.99000001</v>
      </c>
      <c r="FI54" s="528"/>
      <c r="FJ54" s="529">
        <v>5381625.0668539396</v>
      </c>
      <c r="FK54" s="530">
        <v>567928476.70000005</v>
      </c>
      <c r="FL54" s="528"/>
      <c r="FM54" s="529">
        <v>56420757.596587025</v>
      </c>
      <c r="FN54" s="530">
        <v>79292223.319999859</v>
      </c>
      <c r="FO54" s="528"/>
      <c r="FP54" s="529">
        <v>21408868.696985207</v>
      </c>
      <c r="FQ54" s="530">
        <v>117558985.90000004</v>
      </c>
      <c r="FR54" s="528"/>
      <c r="FS54" s="529">
        <v>7924474.9686765131</v>
      </c>
      <c r="FT54" s="530">
        <v>532375</v>
      </c>
      <c r="FU54" s="528"/>
      <c r="FV54" s="529">
        <v>73964.850310357666</v>
      </c>
      <c r="FW54" s="530">
        <v>155344759.90562543</v>
      </c>
      <c r="FX54" s="528"/>
      <c r="FY54" s="529">
        <v>22819787.830590311</v>
      </c>
      <c r="FZ54" s="530">
        <v>8854017.5</v>
      </c>
      <c r="GA54" s="528"/>
      <c r="GB54" s="529">
        <v>1275855.2660333251</v>
      </c>
      <c r="GC54" s="530">
        <v>184611449.07000002</v>
      </c>
      <c r="GD54" s="528"/>
      <c r="GE54" s="529">
        <v>18512178.946807817</v>
      </c>
      <c r="GF54" s="530">
        <v>18052410.339999996</v>
      </c>
      <c r="GG54" s="528"/>
      <c r="GH54" s="529">
        <v>1627530.7398079592</v>
      </c>
      <c r="GI54" s="530"/>
      <c r="GJ54" s="528"/>
      <c r="GK54" s="529"/>
      <c r="GL54" s="530"/>
      <c r="GM54" s="528"/>
      <c r="GN54" s="529"/>
      <c r="GO54" s="530"/>
      <c r="GP54" s="528"/>
      <c r="GQ54" s="529"/>
      <c r="GR54" s="530"/>
      <c r="GS54" s="528"/>
      <c r="GT54" s="529"/>
      <c r="GU54" s="530"/>
      <c r="GV54" s="528"/>
      <c r="GW54" s="529"/>
      <c r="GX54" s="530"/>
      <c r="GY54" s="528"/>
      <c r="GZ54" s="529"/>
      <c r="HA54" s="530"/>
      <c r="HB54" s="528"/>
      <c r="HC54" s="529"/>
      <c r="HD54" s="530"/>
      <c r="HE54" s="528"/>
      <c r="HF54" s="529"/>
      <c r="HG54" s="530"/>
      <c r="HH54" s="528"/>
      <c r="HI54" s="529"/>
      <c r="HJ54" s="530"/>
      <c r="HK54" s="528"/>
      <c r="HL54" s="529"/>
      <c r="HM54" s="530"/>
      <c r="HN54" s="528"/>
      <c r="HO54" s="529"/>
      <c r="HP54" s="530"/>
      <c r="HQ54" s="528"/>
      <c r="HR54" s="529"/>
      <c r="HS54" s="530"/>
      <c r="HT54" s="528"/>
      <c r="HU54" s="529"/>
      <c r="HV54" s="530"/>
      <c r="HW54" s="528"/>
      <c r="HX54" s="529"/>
      <c r="HY54" s="530"/>
      <c r="HZ54" s="528"/>
      <c r="IA54" s="529"/>
      <c r="IB54" s="530"/>
      <c r="IC54" s="528"/>
      <c r="ID54" s="529"/>
      <c r="IE54" s="530"/>
      <c r="IF54" s="528"/>
      <c r="IG54" s="529"/>
      <c r="IH54" s="530"/>
      <c r="II54" s="528"/>
      <c r="IJ54" s="529"/>
      <c r="IK54" s="530"/>
      <c r="IL54" s="528"/>
      <c r="IM54" s="529"/>
      <c r="IN54" s="530"/>
      <c r="IO54" s="528"/>
      <c r="IP54" s="529"/>
      <c r="IQ54" s="607">
        <v>279708532.72611928</v>
      </c>
      <c r="IR54" s="650"/>
      <c r="IS54" s="650">
        <f>+IQ54</f>
        <v>279708532.72611928</v>
      </c>
      <c r="IT54" s="657"/>
    </row>
    <row r="55" spans="1:265" s="1056" customFormat="1" ht="20.399999999999999">
      <c r="A55" s="653">
        <f t="shared" si="6"/>
        <v>37</v>
      </c>
      <c r="B55" s="508"/>
      <c r="C55" s="652" t="str">
        <f t="shared" si="7"/>
        <v>W Increased ROE</v>
      </c>
      <c r="D55" s="651">
        <f t="shared" si="8"/>
        <v>2013</v>
      </c>
      <c r="E55" s="530">
        <v>17233830.969999991</v>
      </c>
      <c r="F55" s="528">
        <v>492395.17</v>
      </c>
      <c r="G55" s="529">
        <v>2886755.7766589443</v>
      </c>
      <c r="H55" s="530">
        <v>7028374.3409523787</v>
      </c>
      <c r="I55" s="528">
        <v>192119.57190476189</v>
      </c>
      <c r="J55" s="529">
        <v>1168597.9115219517</v>
      </c>
      <c r="K55" s="530">
        <v>75401410.878392875</v>
      </c>
      <c r="L55" s="528">
        <v>2061086.4021428572</v>
      </c>
      <c r="M55" s="529">
        <v>12536886.484434668</v>
      </c>
      <c r="N55" s="530">
        <v>19063051.03825397</v>
      </c>
      <c r="O55" s="528">
        <v>528306.26404761907</v>
      </c>
      <c r="P55" s="529">
        <v>3176807.2577140443</v>
      </c>
      <c r="Q55" s="530">
        <v>24344669.448282331</v>
      </c>
      <c r="R55" s="528">
        <v>642982.09523809503</v>
      </c>
      <c r="S55" s="529">
        <v>4025278.0926033738</v>
      </c>
      <c r="T55" s="530">
        <v>23668312.303754579</v>
      </c>
      <c r="U55" s="528">
        <v>614263.2228571428</v>
      </c>
      <c r="V55" s="529">
        <v>3902590.3919503652</v>
      </c>
      <c r="W55" s="530">
        <v>14372303.42521978</v>
      </c>
      <c r="X55" s="528">
        <v>374560.81380952382</v>
      </c>
      <c r="Y55" s="529">
        <v>2371358.6939906403</v>
      </c>
      <c r="Z55" s="530">
        <v>6273123.2200366315</v>
      </c>
      <c r="AA55" s="528">
        <v>165749.88095238095</v>
      </c>
      <c r="AB55" s="529">
        <v>1037298.3570236434</v>
      </c>
      <c r="AC55" s="530">
        <v>19300300.308589749</v>
      </c>
      <c r="AD55" s="528">
        <v>501754.90738095244</v>
      </c>
      <c r="AE55" s="529">
        <v>3183217.8297003526</v>
      </c>
      <c r="AF55" s="530">
        <v>24545.984523809519</v>
      </c>
      <c r="AG55" s="528">
        <v>666.38928571428573</v>
      </c>
      <c r="AH55" s="529">
        <v>4076.6547396216383</v>
      </c>
      <c r="AI55" s="530">
        <v>8704079.2069963384</v>
      </c>
      <c r="AJ55" s="528">
        <v>218069.47404761909</v>
      </c>
      <c r="AK55" s="529">
        <v>1427359.7593446013</v>
      </c>
      <c r="AL55" s="530">
        <v>19835674.212928168</v>
      </c>
      <c r="AM55" s="528">
        <v>491118.82585882989</v>
      </c>
      <c r="AN55" s="529">
        <v>3246963.2474869187</v>
      </c>
      <c r="AO55" s="530">
        <v>20628652.157466929</v>
      </c>
      <c r="AP55" s="528">
        <v>504054.10714853473</v>
      </c>
      <c r="AQ55" s="529">
        <v>3370069.9210606795</v>
      </c>
      <c r="AR55" s="530">
        <v>79195082.423131868</v>
      </c>
      <c r="AS55" s="528">
        <v>1915126.5476190476</v>
      </c>
      <c r="AT55" s="529">
        <v>12917995.609358206</v>
      </c>
      <c r="AU55" s="530">
        <v>14194429.336538462</v>
      </c>
      <c r="AV55" s="528">
        <v>342972.41952380957</v>
      </c>
      <c r="AW55" s="529">
        <v>2315057.5871556802</v>
      </c>
      <c r="AX55" s="530">
        <v>18294504.522105023</v>
      </c>
      <c r="AY55" s="528">
        <v>443163.02380952379</v>
      </c>
      <c r="AZ55" s="529">
        <v>2984886.9749335614</v>
      </c>
      <c r="BA55" s="530">
        <v>6291725.0700066965</v>
      </c>
      <c r="BB55" s="528">
        <v>151180.43346428568</v>
      </c>
      <c r="BC55" s="529">
        <v>1025313.3341395051</v>
      </c>
      <c r="BD55" s="530">
        <v>45385800.117179491</v>
      </c>
      <c r="BE55" s="528">
        <v>1083543.0476190476</v>
      </c>
      <c r="BF55" s="529">
        <v>7389162.0415293453</v>
      </c>
      <c r="BG55" s="530">
        <v>9926683.1941260844</v>
      </c>
      <c r="BH55" s="528">
        <v>192971.91321344892</v>
      </c>
      <c r="BI55" s="529">
        <v>1305797.1983677433</v>
      </c>
      <c r="BJ55" s="530">
        <v>22127064.879999999</v>
      </c>
      <c r="BK55" s="528">
        <v>248542.17271062266</v>
      </c>
      <c r="BL55" s="529">
        <v>1698839.7133817573</v>
      </c>
      <c r="BM55" s="530">
        <v>20876285.520985916</v>
      </c>
      <c r="BN55" s="528">
        <v>101812.12022339166</v>
      </c>
      <c r="BO55" s="529">
        <v>695907.94694015838</v>
      </c>
      <c r="BP55" s="530"/>
      <c r="BQ55" s="528"/>
      <c r="BR55" s="529"/>
      <c r="BS55" s="530"/>
      <c r="BT55" s="528"/>
      <c r="BU55" s="529"/>
      <c r="BV55" s="530">
        <v>5594354.4175824178</v>
      </c>
      <c r="BW55" s="528">
        <v>139468.73809523811</v>
      </c>
      <c r="BX55" s="529">
        <v>967046.86937369872</v>
      </c>
      <c r="BY55" s="530">
        <v>6391895.3904029308</v>
      </c>
      <c r="BZ55" s="528">
        <v>159242.01547619049</v>
      </c>
      <c r="CA55" s="529">
        <v>1104801.1359158694</v>
      </c>
      <c r="CB55" s="530">
        <v>25426869.764285713</v>
      </c>
      <c r="CC55" s="528">
        <v>605606.37547619047</v>
      </c>
      <c r="CD55" s="529">
        <v>4367027.2281939751</v>
      </c>
      <c r="CE55" s="530">
        <v>118115741.13498169</v>
      </c>
      <c r="CF55" s="528">
        <v>2827105.8673809525</v>
      </c>
      <c r="CG55" s="529">
        <v>19237367.64215602</v>
      </c>
      <c r="CH55" s="530">
        <v>777713.85</v>
      </c>
      <c r="CI55" s="528">
        <v>1424.3843406593405</v>
      </c>
      <c r="CJ55" s="529">
        <v>9735.9762274571749</v>
      </c>
      <c r="CK55" s="530">
        <v>257640264.19910261</v>
      </c>
      <c r="CL55" s="528">
        <v>6135008.9830952389</v>
      </c>
      <c r="CM55" s="529">
        <v>41929934.69412154</v>
      </c>
      <c r="CN55" s="530">
        <v>23466021.930000011</v>
      </c>
      <c r="CO55" s="528">
        <v>86647.283058608111</v>
      </c>
      <c r="CP55" s="529">
        <v>598801.49143555376</v>
      </c>
      <c r="CQ55" s="530"/>
      <c r="CR55" s="528"/>
      <c r="CS55" s="529"/>
      <c r="CT55" s="530"/>
      <c r="CU55" s="528"/>
      <c r="CV55" s="529"/>
      <c r="CW55" s="530"/>
      <c r="CX55" s="528"/>
      <c r="CY55" s="529"/>
      <c r="CZ55" s="530"/>
      <c r="DA55" s="528"/>
      <c r="DB55" s="529"/>
      <c r="DC55" s="530"/>
      <c r="DD55" s="528"/>
      <c r="DE55" s="529"/>
      <c r="DF55" s="530"/>
      <c r="DG55" s="528"/>
      <c r="DH55" s="529"/>
      <c r="DI55" s="530"/>
      <c r="DJ55" s="528"/>
      <c r="DK55" s="529"/>
      <c r="DL55" s="530"/>
      <c r="DM55" s="528"/>
      <c r="DN55" s="529"/>
      <c r="DO55" s="530"/>
      <c r="DP55" s="528"/>
      <c r="DQ55" s="529"/>
      <c r="DR55" s="530"/>
      <c r="DS55" s="528"/>
      <c r="DT55" s="529"/>
      <c r="DU55" s="530"/>
      <c r="DV55" s="528"/>
      <c r="DW55" s="529"/>
      <c r="DX55" s="530"/>
      <c r="DY55" s="528"/>
      <c r="DZ55" s="529"/>
      <c r="EA55" s="530"/>
      <c r="EB55" s="528"/>
      <c r="EC55" s="529"/>
      <c r="ED55" s="530"/>
      <c r="EE55" s="528"/>
      <c r="EF55" s="529"/>
      <c r="EG55" s="530"/>
      <c r="EH55" s="528"/>
      <c r="EI55" s="528"/>
      <c r="EJ55" s="530"/>
      <c r="EK55" s="528"/>
      <c r="EL55" s="529"/>
      <c r="EM55" s="530"/>
      <c r="EN55" s="528"/>
      <c r="EO55" s="529"/>
      <c r="EP55" s="530"/>
      <c r="EQ55" s="528"/>
      <c r="ER55" s="529"/>
      <c r="ES55" s="530"/>
      <c r="ET55" s="528"/>
      <c r="EU55" s="529"/>
      <c r="EV55" s="530"/>
      <c r="EW55" s="528"/>
      <c r="EX55" s="529"/>
      <c r="EY55" s="530"/>
      <c r="EZ55" s="528"/>
      <c r="FA55" s="529"/>
      <c r="FB55" s="530"/>
      <c r="FC55" s="528"/>
      <c r="FD55" s="529"/>
      <c r="FE55" s="530"/>
      <c r="FF55" s="528"/>
      <c r="FG55" s="529"/>
      <c r="FH55" s="530">
        <v>40538247.99000001</v>
      </c>
      <c r="FI55" s="528"/>
      <c r="FJ55" s="529">
        <v>5730133.4608795987</v>
      </c>
      <c r="FK55" s="530">
        <v>567928476.70000005</v>
      </c>
      <c r="FL55" s="528"/>
      <c r="FM55" s="529">
        <v>60074506.673386335</v>
      </c>
      <c r="FN55" s="530">
        <v>79292223.319999859</v>
      </c>
      <c r="FO55" s="528"/>
      <c r="FP55" s="529">
        <v>21408868.696985207</v>
      </c>
      <c r="FQ55" s="530">
        <v>117558985.90000004</v>
      </c>
      <c r="FR55" s="528"/>
      <c r="FS55" s="529">
        <v>7924474.9686765131</v>
      </c>
      <c r="FT55" s="530">
        <v>532375</v>
      </c>
      <c r="FU55" s="528"/>
      <c r="FV55" s="529">
        <v>73964.850310357666</v>
      </c>
      <c r="FW55" s="530">
        <v>155344759.90562543</v>
      </c>
      <c r="FX55" s="528"/>
      <c r="FY55" s="529">
        <v>22819787.830590311</v>
      </c>
      <c r="FZ55" s="530">
        <v>8854017.5</v>
      </c>
      <c r="GA55" s="528"/>
      <c r="GB55" s="529">
        <v>1275855.2660333251</v>
      </c>
      <c r="GC55" s="530">
        <v>184611449.07000002</v>
      </c>
      <c r="GD55" s="528"/>
      <c r="GE55" s="529">
        <v>18751944.804686103</v>
      </c>
      <c r="GF55" s="530">
        <v>18052410.339999996</v>
      </c>
      <c r="GG55" s="528"/>
      <c r="GH55" s="529">
        <v>1648610.1764952666</v>
      </c>
      <c r="GI55" s="530"/>
      <c r="GJ55" s="528"/>
      <c r="GK55" s="529"/>
      <c r="GL55" s="530"/>
      <c r="GM55" s="528"/>
      <c r="GN55" s="529"/>
      <c r="GO55" s="530"/>
      <c r="GP55" s="528"/>
      <c r="GQ55" s="529"/>
      <c r="GR55" s="530"/>
      <c r="GS55" s="528"/>
      <c r="GT55" s="529"/>
      <c r="GU55" s="530"/>
      <c r="GV55" s="528"/>
      <c r="GW55" s="529"/>
      <c r="GX55" s="530"/>
      <c r="GY55" s="528"/>
      <c r="GZ55" s="529"/>
      <c r="HA55" s="530"/>
      <c r="HB55" s="528"/>
      <c r="HC55" s="529"/>
      <c r="HD55" s="530"/>
      <c r="HE55" s="528"/>
      <c r="HF55" s="529"/>
      <c r="HG55" s="530"/>
      <c r="HH55" s="528"/>
      <c r="HI55" s="529"/>
      <c r="HJ55" s="530"/>
      <c r="HK55" s="528"/>
      <c r="HL55" s="529"/>
      <c r="HM55" s="530"/>
      <c r="HN55" s="528"/>
      <c r="HO55" s="529"/>
      <c r="HP55" s="530"/>
      <c r="HQ55" s="528"/>
      <c r="HR55" s="529"/>
      <c r="HS55" s="530"/>
      <c r="HT55" s="528"/>
      <c r="HU55" s="529"/>
      <c r="HV55" s="530"/>
      <c r="HW55" s="528"/>
      <c r="HX55" s="529"/>
      <c r="HY55" s="530"/>
      <c r="HZ55" s="528"/>
      <c r="IA55" s="529"/>
      <c r="IB55" s="530"/>
      <c r="IC55" s="528"/>
      <c r="ID55" s="529"/>
      <c r="IE55" s="530"/>
      <c r="IF55" s="528"/>
      <c r="IG55" s="529"/>
      <c r="IH55" s="530"/>
      <c r="II55" s="528"/>
      <c r="IJ55" s="529"/>
      <c r="IK55" s="530"/>
      <c r="IL55" s="528"/>
      <c r="IM55" s="529"/>
      <c r="IN55" s="530"/>
      <c r="IO55" s="528"/>
      <c r="IP55" s="529"/>
      <c r="IQ55" s="607">
        <v>284314797.43419236</v>
      </c>
      <c r="IR55" s="650">
        <f>+IQ55</f>
        <v>284314797.43419236</v>
      </c>
      <c r="IS55" s="650"/>
      <c r="IT55" s="657">
        <f>+IR55-IS54</f>
        <v>4606264.7080730796</v>
      </c>
    </row>
    <row r="56" spans="1:265" s="1056" customFormat="1" ht="20.399999999999999">
      <c r="A56" s="653">
        <f t="shared" si="6"/>
        <v>38</v>
      </c>
      <c r="B56" s="508"/>
      <c r="C56" s="652" t="str">
        <f t="shared" si="7"/>
        <v>W  11.68 % ROE</v>
      </c>
      <c r="D56" s="651">
        <v>2014</v>
      </c>
      <c r="E56" s="530">
        <v>16741435.799999991</v>
      </c>
      <c r="F56" s="528">
        <v>492395.17</v>
      </c>
      <c r="G56" s="529">
        <v>2555171.6555022607</v>
      </c>
      <c r="H56" s="530">
        <v>6836254.769047617</v>
      </c>
      <c r="I56" s="528">
        <v>192119.57190476189</v>
      </c>
      <c r="J56" s="529">
        <v>1034440.7297169324</v>
      </c>
      <c r="K56" s="530">
        <v>73340324.476250023</v>
      </c>
      <c r="L56" s="528">
        <v>2061086.4021428572</v>
      </c>
      <c r="M56" s="529">
        <v>11097628.941027995</v>
      </c>
      <c r="N56" s="530">
        <v>18534744.774206351</v>
      </c>
      <c r="O56" s="528">
        <v>528306.26404761907</v>
      </c>
      <c r="P56" s="529">
        <v>2812043.2231571111</v>
      </c>
      <c r="Q56" s="530">
        <v>23701687.353044238</v>
      </c>
      <c r="R56" s="528">
        <v>642982.09523809503</v>
      </c>
      <c r="S56" s="529">
        <v>3563357.8576673842</v>
      </c>
      <c r="T56" s="530">
        <v>23054049.080897436</v>
      </c>
      <c r="U56" s="528">
        <v>614263.2228571428</v>
      </c>
      <c r="V56" s="529">
        <v>3454840.9909653161</v>
      </c>
      <c r="W56" s="530">
        <v>13997742.611410256</v>
      </c>
      <c r="X56" s="528">
        <v>374560.81380952382</v>
      </c>
      <c r="Y56" s="529">
        <v>2099276.3432224849</v>
      </c>
      <c r="Z56" s="530">
        <v>6107373.3390842509</v>
      </c>
      <c r="AA56" s="528">
        <v>165749.88095238095</v>
      </c>
      <c r="AB56" s="529">
        <v>918262.76351209683</v>
      </c>
      <c r="AC56" s="530">
        <v>18798545.401208796</v>
      </c>
      <c r="AD56" s="528">
        <v>501754.90738095244</v>
      </c>
      <c r="AE56" s="529">
        <v>2817995.7530592056</v>
      </c>
      <c r="AF56" s="530">
        <v>23879.595238095233</v>
      </c>
      <c r="AG56" s="528">
        <v>666.38928571428573</v>
      </c>
      <c r="AH56" s="529">
        <v>3608.6857606949225</v>
      </c>
      <c r="AI56" s="530">
        <v>8486009.7329487186</v>
      </c>
      <c r="AJ56" s="528">
        <v>218069.47404761909</v>
      </c>
      <c r="AK56" s="529">
        <v>1263663.2655233743</v>
      </c>
      <c r="AL56" s="530">
        <v>19344555.387069337</v>
      </c>
      <c r="AM56" s="528">
        <v>491118.82585882989</v>
      </c>
      <c r="AN56" s="529">
        <v>2874635.6550989319</v>
      </c>
      <c r="AO56" s="530">
        <v>20124598.050318394</v>
      </c>
      <c r="AP56" s="528">
        <v>504054.10714853473</v>
      </c>
      <c r="AQ56" s="529">
        <v>2983682.9833278074</v>
      </c>
      <c r="AR56" s="530">
        <v>77279955.395512834</v>
      </c>
      <c r="AS56" s="528">
        <v>1915126.5361904763</v>
      </c>
      <c r="AT56" s="529">
        <v>11437086.10375203</v>
      </c>
      <c r="AU56" s="530">
        <v>13851456.917014653</v>
      </c>
      <c r="AV56" s="528">
        <v>342972.41952380957</v>
      </c>
      <c r="AW56" s="529">
        <v>2049663.5277240679</v>
      </c>
      <c r="AX56" s="530">
        <v>17903425.162795499</v>
      </c>
      <c r="AY56" s="528">
        <v>444403.11105952383</v>
      </c>
      <c r="AZ56" s="529">
        <v>2650352.7605969938</v>
      </c>
      <c r="BA56" s="530">
        <v>6181331.7365424102</v>
      </c>
      <c r="BB56" s="528">
        <v>152151.55489285712</v>
      </c>
      <c r="BC56" s="529">
        <v>913777.13513302652</v>
      </c>
      <c r="BD56" s="530">
        <v>44747660.139560454</v>
      </c>
      <c r="BE56" s="528">
        <v>1094147.8826190478</v>
      </c>
      <c r="BF56" s="529">
        <v>6607678.634690633</v>
      </c>
      <c r="BG56" s="530">
        <v>15445872.230912635</v>
      </c>
      <c r="BH56" s="528">
        <v>289093.16757242329</v>
      </c>
      <c r="BI56" s="529">
        <v>1755636.3368108408</v>
      </c>
      <c r="BJ56" s="530">
        <v>21792104.087289374</v>
      </c>
      <c r="BK56" s="528">
        <v>524777.29190476181</v>
      </c>
      <c r="BL56" s="529">
        <v>3209865.9795117257</v>
      </c>
      <c r="BM56" s="530">
        <v>60374268.580762535</v>
      </c>
      <c r="BN56" s="528">
        <v>1439906.6833568078</v>
      </c>
      <c r="BO56" s="529">
        <v>8878851.7682099827</v>
      </c>
      <c r="BP56" s="530">
        <v>68405611.270000011</v>
      </c>
      <c r="BQ56" s="528">
        <v>556909.1195970698</v>
      </c>
      <c r="BR56" s="529">
        <v>3438903.2393366266</v>
      </c>
      <c r="BS56" s="530">
        <v>7389782.2199999997</v>
      </c>
      <c r="BT56" s="528">
        <v>37991.859047619051</v>
      </c>
      <c r="BU56" s="529">
        <v>234599.00825794463</v>
      </c>
      <c r="BV56" s="530">
        <v>5454885.67948718</v>
      </c>
      <c r="BW56" s="528">
        <v>139468.73809523811</v>
      </c>
      <c r="BX56" s="529">
        <v>811586.11471529969</v>
      </c>
      <c r="BY56" s="530">
        <v>40082736.72492674</v>
      </c>
      <c r="BZ56" s="528">
        <v>717210.42234432243</v>
      </c>
      <c r="CA56" s="529">
        <v>4387055.6072840048</v>
      </c>
      <c r="CB56" s="530">
        <v>666962999.9288094</v>
      </c>
      <c r="CC56" s="528">
        <v>10160548.050567763</v>
      </c>
      <c r="CD56" s="529">
        <v>62692814.472547956</v>
      </c>
      <c r="CE56" s="530">
        <v>333325376.1501947</v>
      </c>
      <c r="CF56" s="528">
        <v>6107990.0417127991</v>
      </c>
      <c r="CG56" s="529">
        <v>37392933.364198133</v>
      </c>
      <c r="CH56" s="530">
        <v>83696796.295659333</v>
      </c>
      <c r="CI56" s="528">
        <v>854944.45829670329</v>
      </c>
      <c r="CJ56" s="529">
        <v>5279190.5034094471</v>
      </c>
      <c r="CK56" s="530">
        <v>360673483.62600726</v>
      </c>
      <c r="CL56" s="528">
        <v>7742354.0829670317</v>
      </c>
      <c r="CM56" s="529">
        <v>47135527.716749653</v>
      </c>
      <c r="CN56" s="530">
        <v>274113324.99694139</v>
      </c>
      <c r="CO56" s="528">
        <v>2382627.0937912092</v>
      </c>
      <c r="CP56" s="529">
        <v>14708780.764693713</v>
      </c>
      <c r="CQ56" s="530"/>
      <c r="CR56" s="528"/>
      <c r="CS56" s="529"/>
      <c r="CT56" s="530"/>
      <c r="CU56" s="528"/>
      <c r="CV56" s="529"/>
      <c r="CW56" s="530"/>
      <c r="CX56" s="528"/>
      <c r="CY56" s="529"/>
      <c r="CZ56" s="530"/>
      <c r="DA56" s="528"/>
      <c r="DB56" s="529"/>
      <c r="DC56" s="530"/>
      <c r="DD56" s="528"/>
      <c r="DE56" s="529"/>
      <c r="DF56" s="530"/>
      <c r="DG56" s="528"/>
      <c r="DH56" s="529"/>
      <c r="DI56" s="530"/>
      <c r="DJ56" s="528"/>
      <c r="DK56" s="529"/>
      <c r="DL56" s="530"/>
      <c r="DM56" s="528"/>
      <c r="DN56" s="529"/>
      <c r="DO56" s="530"/>
      <c r="DP56" s="528"/>
      <c r="DQ56" s="529"/>
      <c r="DR56" s="530"/>
      <c r="DS56" s="528"/>
      <c r="DT56" s="529"/>
      <c r="DU56" s="530"/>
      <c r="DV56" s="528"/>
      <c r="DW56" s="529"/>
      <c r="DX56" s="530"/>
      <c r="DY56" s="528"/>
      <c r="DZ56" s="529"/>
      <c r="EA56" s="530"/>
      <c r="EB56" s="528"/>
      <c r="EC56" s="529"/>
      <c r="ED56" s="530"/>
      <c r="EE56" s="528"/>
      <c r="EF56" s="529"/>
      <c r="EG56" s="530"/>
      <c r="EH56" s="528"/>
      <c r="EI56" s="528"/>
      <c r="EJ56" s="530"/>
      <c r="EK56" s="528"/>
      <c r="EL56" s="529"/>
      <c r="EM56" s="530"/>
      <c r="EN56" s="528"/>
      <c r="EO56" s="529"/>
      <c r="EP56" s="530"/>
      <c r="EQ56" s="528"/>
      <c r="ER56" s="529"/>
      <c r="ES56" s="530"/>
      <c r="ET56" s="528"/>
      <c r="EU56" s="529"/>
      <c r="EV56" s="530"/>
      <c r="EW56" s="528"/>
      <c r="EX56" s="529"/>
      <c r="EY56" s="530"/>
      <c r="EZ56" s="528"/>
      <c r="FA56" s="529"/>
      <c r="FB56" s="530"/>
      <c r="FC56" s="528"/>
      <c r="FD56" s="529"/>
      <c r="FE56" s="530"/>
      <c r="FF56" s="528"/>
      <c r="FG56" s="529"/>
      <c r="FH56" s="530">
        <v>12476737.449230772</v>
      </c>
      <c r="FI56" s="528"/>
      <c r="FJ56" s="529">
        <v>1537306.6523994734</v>
      </c>
      <c r="FK56" s="530">
        <v>34481067.2823148</v>
      </c>
      <c r="FL56" s="528"/>
      <c r="FM56" s="529">
        <v>28945163.059726175</v>
      </c>
      <c r="FN56" s="530">
        <v>31617516.507692255</v>
      </c>
      <c r="FO56" s="528"/>
      <c r="FP56" s="529">
        <v>3895715.418987371</v>
      </c>
      <c r="FQ56" s="530">
        <v>160260925.22970003</v>
      </c>
      <c r="FR56" s="528"/>
      <c r="FS56" s="529">
        <v>16099944.238242168</v>
      </c>
      <c r="FT56" s="530">
        <v>532375</v>
      </c>
      <c r="FU56" s="528"/>
      <c r="FV56" s="529">
        <v>65595.964682388032</v>
      </c>
      <c r="FW56" s="530">
        <v>56976437.795739248</v>
      </c>
      <c r="FX56" s="528"/>
      <c r="FY56" s="529">
        <v>7020285.3277813382</v>
      </c>
      <c r="FZ56" s="530">
        <v>3745932.153846154</v>
      </c>
      <c r="GA56" s="528"/>
      <c r="GB56" s="529">
        <v>461550.66121871618</v>
      </c>
      <c r="GC56" s="530">
        <v>211553988.13594681</v>
      </c>
      <c r="GD56" s="528"/>
      <c r="GE56" s="529">
        <v>28743491.170379005</v>
      </c>
      <c r="GF56" s="530">
        <v>33293621.139453173</v>
      </c>
      <c r="GG56" s="528"/>
      <c r="GH56" s="529">
        <v>3699551.1462757778</v>
      </c>
      <c r="GI56" s="530">
        <v>9496612.4013040196</v>
      </c>
      <c r="GJ56" s="528"/>
      <c r="GK56" s="529">
        <v>391382.80879032012</v>
      </c>
      <c r="GL56" s="530">
        <v>1589541.2253701026</v>
      </c>
      <c r="GM56" s="528"/>
      <c r="GN56" s="529">
        <v>61526.379599046748</v>
      </c>
      <c r="GO56" s="530">
        <v>1531032.2462593953</v>
      </c>
      <c r="GP56" s="528"/>
      <c r="GQ56" s="529">
        <v>58653.275446504427</v>
      </c>
      <c r="GR56" s="530">
        <v>2114341.9261709633</v>
      </c>
      <c r="GS56" s="528"/>
      <c r="GT56" s="529">
        <v>74196.743197111238</v>
      </c>
      <c r="GU56" s="530">
        <v>1476460.2950320875</v>
      </c>
      <c r="GV56" s="528"/>
      <c r="GW56" s="529">
        <v>58912.078228358143</v>
      </c>
      <c r="GX56" s="530">
        <v>838905.61719283112</v>
      </c>
      <c r="GY56" s="528"/>
      <c r="GZ56" s="529">
        <v>41990.917170161265</v>
      </c>
      <c r="HA56" s="530">
        <v>433918.16895370069</v>
      </c>
      <c r="HB56" s="528"/>
      <c r="HC56" s="529">
        <v>21259.275875232033</v>
      </c>
      <c r="HD56" s="530">
        <v>1370003.0723767879</v>
      </c>
      <c r="HE56" s="528"/>
      <c r="HF56" s="529">
        <v>56093.391458519436</v>
      </c>
      <c r="HG56" s="530">
        <v>597317.15348679014</v>
      </c>
      <c r="HH56" s="528"/>
      <c r="HI56" s="529">
        <v>24145.472368313996</v>
      </c>
      <c r="HJ56" s="530">
        <v>597317.15348679014</v>
      </c>
      <c r="HK56" s="528"/>
      <c r="HL56" s="529">
        <v>24145.472368313996</v>
      </c>
      <c r="HM56" s="530">
        <v>569297.01229923731</v>
      </c>
      <c r="HN56" s="528"/>
      <c r="HO56" s="529">
        <v>24114.283704203899</v>
      </c>
      <c r="HP56" s="530">
        <v>569297.01229923731</v>
      </c>
      <c r="HQ56" s="528"/>
      <c r="HR56" s="529">
        <v>24114.283704203899</v>
      </c>
      <c r="HS56" s="530">
        <v>1581596.5195341937</v>
      </c>
      <c r="HT56" s="528"/>
      <c r="HU56" s="529">
        <v>63897.720679805156</v>
      </c>
      <c r="HV56" s="530">
        <v>1286902.9638557974</v>
      </c>
      <c r="HW56" s="528"/>
      <c r="HX56" s="529">
        <v>48434.162927231118</v>
      </c>
      <c r="HY56" s="530">
        <v>4799333.6418779958</v>
      </c>
      <c r="HZ56" s="528"/>
      <c r="IA56" s="529">
        <v>220160.11769001556</v>
      </c>
      <c r="IB56" s="530">
        <v>5002105.3953405414</v>
      </c>
      <c r="IC56" s="528"/>
      <c r="ID56" s="529">
        <v>223170.6138342859</v>
      </c>
      <c r="IE56" s="530">
        <v>123508.98856493362</v>
      </c>
      <c r="IF56" s="528"/>
      <c r="IG56" s="529">
        <v>4945.7111265270805</v>
      </c>
      <c r="IH56" s="530">
        <v>124051.07637136296</v>
      </c>
      <c r="II56" s="528"/>
      <c r="IJ56" s="529">
        <v>4951.8013056518648</v>
      </c>
      <c r="IK56" s="530">
        <v>337481.2572371409</v>
      </c>
      <c r="IL56" s="528"/>
      <c r="IM56" s="529">
        <v>13854.298291254789</v>
      </c>
      <c r="IN56" s="530">
        <v>133459.97288607579</v>
      </c>
      <c r="IO56" s="528"/>
      <c r="IP56" s="529">
        <v>5677.337354321664</v>
      </c>
      <c r="IQ56" s="607">
        <v>342977141.66997534</v>
      </c>
      <c r="IR56" s="650"/>
      <c r="IS56" s="650">
        <f>+IQ56</f>
        <v>342977141.66997534</v>
      </c>
      <c r="IT56" s="657"/>
    </row>
    <row r="57" spans="1:265" s="1056" customFormat="1" ht="20.399999999999999">
      <c r="A57" s="653">
        <f t="shared" si="6"/>
        <v>39</v>
      </c>
      <c r="B57" s="508"/>
      <c r="C57" s="652" t="str">
        <f t="shared" si="7"/>
        <v>W Increased ROE</v>
      </c>
      <c r="D57" s="651">
        <v>2014</v>
      </c>
      <c r="E57" s="530">
        <v>16741435.799999991</v>
      </c>
      <c r="F57" s="528">
        <v>492395.17</v>
      </c>
      <c r="G57" s="529">
        <v>2555171.6555022607</v>
      </c>
      <c r="H57" s="530">
        <v>6836254.769047617</v>
      </c>
      <c r="I57" s="528">
        <v>192119.57190476189</v>
      </c>
      <c r="J57" s="529">
        <v>1034440.7297169324</v>
      </c>
      <c r="K57" s="530">
        <v>73340324.476250023</v>
      </c>
      <c r="L57" s="528">
        <v>2061086.4021428572</v>
      </c>
      <c r="M57" s="529">
        <v>11097628.941027995</v>
      </c>
      <c r="N57" s="530">
        <v>18534744.774206351</v>
      </c>
      <c r="O57" s="528">
        <v>528306.26404761907</v>
      </c>
      <c r="P57" s="529">
        <v>2812043.2231571111</v>
      </c>
      <c r="Q57" s="530">
        <v>23701687.353044238</v>
      </c>
      <c r="R57" s="528">
        <v>642982.09523809503</v>
      </c>
      <c r="S57" s="529">
        <v>3563357.8576673842</v>
      </c>
      <c r="T57" s="530">
        <v>23054049.080897436</v>
      </c>
      <c r="U57" s="528">
        <v>614263.2228571428</v>
      </c>
      <c r="V57" s="529">
        <v>3454840.9909653161</v>
      </c>
      <c r="W57" s="530">
        <v>13997742.611410256</v>
      </c>
      <c r="X57" s="528">
        <v>374560.81380952382</v>
      </c>
      <c r="Y57" s="529">
        <v>2099276.3432224849</v>
      </c>
      <c r="Z57" s="530">
        <v>6107373.3390842509</v>
      </c>
      <c r="AA57" s="528">
        <v>165749.88095238095</v>
      </c>
      <c r="AB57" s="529">
        <v>918262.76351209683</v>
      </c>
      <c r="AC57" s="530">
        <v>18798545.401208796</v>
      </c>
      <c r="AD57" s="528">
        <v>501754.90738095244</v>
      </c>
      <c r="AE57" s="529">
        <v>2817995.7530592056</v>
      </c>
      <c r="AF57" s="530">
        <v>23879.595238095233</v>
      </c>
      <c r="AG57" s="528">
        <v>666.38928571428573</v>
      </c>
      <c r="AH57" s="529">
        <v>3608.6857606949225</v>
      </c>
      <c r="AI57" s="530">
        <v>8486009.7329487186</v>
      </c>
      <c r="AJ57" s="528">
        <v>218069.47404761909</v>
      </c>
      <c r="AK57" s="529">
        <v>1263663.2655233743</v>
      </c>
      <c r="AL57" s="530">
        <v>19344555.387069337</v>
      </c>
      <c r="AM57" s="528">
        <v>491118.82585882989</v>
      </c>
      <c r="AN57" s="529">
        <v>2874635.6550989319</v>
      </c>
      <c r="AO57" s="530">
        <v>20124598.050318394</v>
      </c>
      <c r="AP57" s="528">
        <v>504054.10714853473</v>
      </c>
      <c r="AQ57" s="529">
        <v>2983682.9833278074</v>
      </c>
      <c r="AR57" s="530">
        <v>77279955.395512834</v>
      </c>
      <c r="AS57" s="528">
        <v>1915126.5361904763</v>
      </c>
      <c r="AT57" s="529">
        <v>11437086.10375203</v>
      </c>
      <c r="AU57" s="530">
        <v>13851456.917014653</v>
      </c>
      <c r="AV57" s="528">
        <v>342972.41952380957</v>
      </c>
      <c r="AW57" s="529">
        <v>2049663.5277240679</v>
      </c>
      <c r="AX57" s="530">
        <v>17903425.162795499</v>
      </c>
      <c r="AY57" s="528">
        <v>444403.11105952383</v>
      </c>
      <c r="AZ57" s="529">
        <v>2650352.7605969938</v>
      </c>
      <c r="BA57" s="530">
        <v>6181331.7365424102</v>
      </c>
      <c r="BB57" s="528">
        <v>152151.55489285712</v>
      </c>
      <c r="BC57" s="529">
        <v>913777.13513302652</v>
      </c>
      <c r="BD57" s="530">
        <v>44747660.139560454</v>
      </c>
      <c r="BE57" s="528">
        <v>1094147.8826190478</v>
      </c>
      <c r="BF57" s="529">
        <v>6607678.634690633</v>
      </c>
      <c r="BG57" s="530">
        <v>15445872.230912635</v>
      </c>
      <c r="BH57" s="528">
        <v>289093.16757242329</v>
      </c>
      <c r="BI57" s="529">
        <v>1755636.3368108408</v>
      </c>
      <c r="BJ57" s="530">
        <v>21792104.087289374</v>
      </c>
      <c r="BK57" s="528">
        <v>524777.29190476181</v>
      </c>
      <c r="BL57" s="529">
        <v>3209865.9795117257</v>
      </c>
      <c r="BM57" s="530">
        <v>60374268.580762535</v>
      </c>
      <c r="BN57" s="528">
        <v>1439906.6833568078</v>
      </c>
      <c r="BO57" s="529">
        <v>8878851.7682099827</v>
      </c>
      <c r="BP57" s="530">
        <v>68405611.270000011</v>
      </c>
      <c r="BQ57" s="528">
        <v>556909.1195970698</v>
      </c>
      <c r="BR57" s="529">
        <v>3438903.2393366266</v>
      </c>
      <c r="BS57" s="530">
        <v>7389782.2199999997</v>
      </c>
      <c r="BT57" s="528">
        <v>37991.859047619051</v>
      </c>
      <c r="BU57" s="529">
        <v>234599.00825794463</v>
      </c>
      <c r="BV57" s="530">
        <v>5454885.67948718</v>
      </c>
      <c r="BW57" s="528">
        <v>139468.73809523811</v>
      </c>
      <c r="BX57" s="529">
        <v>859361.12225169642</v>
      </c>
      <c r="BY57" s="530">
        <v>40082736.72492674</v>
      </c>
      <c r="BZ57" s="528">
        <v>717210.42234432243</v>
      </c>
      <c r="CA57" s="529">
        <v>4647913.14120105</v>
      </c>
      <c r="CB57" s="530">
        <v>666962999.9288094</v>
      </c>
      <c r="CC57" s="528">
        <v>10160548.050567763</v>
      </c>
      <c r="CD57" s="529">
        <v>66426878.657638691</v>
      </c>
      <c r="CE57" s="530">
        <v>333325376.1501947</v>
      </c>
      <c r="CF57" s="528">
        <v>6107990.0417127991</v>
      </c>
      <c r="CG57" s="529">
        <v>37392933.364198133</v>
      </c>
      <c r="CH57" s="530">
        <v>83696796.295659333</v>
      </c>
      <c r="CI57" s="528">
        <v>854944.45829670329</v>
      </c>
      <c r="CJ57" s="529">
        <v>5279190.5034094471</v>
      </c>
      <c r="CK57" s="530">
        <v>360673483.62600726</v>
      </c>
      <c r="CL57" s="528">
        <v>7742354.0829670317</v>
      </c>
      <c r="CM57" s="529">
        <v>47135527.716749653</v>
      </c>
      <c r="CN57" s="530">
        <v>274113324.99694139</v>
      </c>
      <c r="CO57" s="528">
        <v>2382627.0937912092</v>
      </c>
      <c r="CP57" s="529">
        <v>14884012.682512447</v>
      </c>
      <c r="CQ57" s="530"/>
      <c r="CR57" s="528"/>
      <c r="CS57" s="529"/>
      <c r="CT57" s="530"/>
      <c r="CU57" s="528"/>
      <c r="CV57" s="529"/>
      <c r="CW57" s="530"/>
      <c r="CX57" s="528"/>
      <c r="CY57" s="529"/>
      <c r="CZ57" s="530"/>
      <c r="DA57" s="528"/>
      <c r="DB57" s="529"/>
      <c r="DC57" s="530"/>
      <c r="DD57" s="528"/>
      <c r="DE57" s="529"/>
      <c r="DF57" s="530"/>
      <c r="DG57" s="528"/>
      <c r="DH57" s="529"/>
      <c r="DI57" s="530"/>
      <c r="DJ57" s="528"/>
      <c r="DK57" s="529"/>
      <c r="DL57" s="530"/>
      <c r="DM57" s="528"/>
      <c r="DN57" s="529"/>
      <c r="DO57" s="530"/>
      <c r="DP57" s="528"/>
      <c r="DQ57" s="529"/>
      <c r="DR57" s="530"/>
      <c r="DS57" s="528"/>
      <c r="DT57" s="529"/>
      <c r="DU57" s="530"/>
      <c r="DV57" s="528"/>
      <c r="DW57" s="529"/>
      <c r="DX57" s="530"/>
      <c r="DY57" s="528"/>
      <c r="DZ57" s="529"/>
      <c r="EA57" s="530"/>
      <c r="EB57" s="528"/>
      <c r="EC57" s="529"/>
      <c r="ED57" s="530"/>
      <c r="EE57" s="528"/>
      <c r="EF57" s="529"/>
      <c r="EG57" s="530"/>
      <c r="EH57" s="528"/>
      <c r="EI57" s="528"/>
      <c r="EJ57" s="530"/>
      <c r="EK57" s="528"/>
      <c r="EL57" s="529"/>
      <c r="EM57" s="530"/>
      <c r="EN57" s="528"/>
      <c r="EO57" s="529"/>
      <c r="EP57" s="530"/>
      <c r="EQ57" s="528"/>
      <c r="ER57" s="529"/>
      <c r="ES57" s="530"/>
      <c r="ET57" s="528"/>
      <c r="EU57" s="529"/>
      <c r="EV57" s="530"/>
      <c r="EW57" s="528"/>
      <c r="EX57" s="529"/>
      <c r="EY57" s="530"/>
      <c r="EZ57" s="528"/>
      <c r="FA57" s="529"/>
      <c r="FB57" s="530"/>
      <c r="FC57" s="528"/>
      <c r="FD57" s="529"/>
      <c r="FE57" s="530"/>
      <c r="FF57" s="528"/>
      <c r="FG57" s="529"/>
      <c r="FH57" s="530">
        <v>12476737.449230772</v>
      </c>
      <c r="FI57" s="528"/>
      <c r="FJ57" s="529">
        <v>1646580.4778635267</v>
      </c>
      <c r="FK57" s="530">
        <v>34481067.2823148</v>
      </c>
      <c r="FL57" s="528"/>
      <c r="FM57" s="529">
        <v>31002624.1988426</v>
      </c>
      <c r="FN57" s="530">
        <v>31617516.507692255</v>
      </c>
      <c r="FO57" s="528"/>
      <c r="FP57" s="529">
        <v>3895715.418987371</v>
      </c>
      <c r="FQ57" s="530">
        <v>160260925.22970003</v>
      </c>
      <c r="FR57" s="528"/>
      <c r="FS57" s="529">
        <v>16099944.238242168</v>
      </c>
      <c r="FT57" s="530">
        <v>532375</v>
      </c>
      <c r="FU57" s="528"/>
      <c r="FV57" s="529">
        <v>65595.964682388032</v>
      </c>
      <c r="FW57" s="530">
        <v>56976437.795739248</v>
      </c>
      <c r="FX57" s="528"/>
      <c r="FY57" s="529">
        <v>7020285.3277813382</v>
      </c>
      <c r="FZ57" s="530">
        <v>3745932.153846154</v>
      </c>
      <c r="GA57" s="528"/>
      <c r="GB57" s="529">
        <v>461550.66121871618</v>
      </c>
      <c r="GC57" s="530">
        <v>211553988.13594681</v>
      </c>
      <c r="GD57" s="528"/>
      <c r="GE57" s="529">
        <v>29152116.376349088</v>
      </c>
      <c r="GF57" s="530">
        <v>33293621.139453173</v>
      </c>
      <c r="GG57" s="528"/>
      <c r="GH57" s="529">
        <v>3752144.9610000532</v>
      </c>
      <c r="GI57" s="530">
        <v>9496612.4013040196</v>
      </c>
      <c r="GJ57" s="528"/>
      <c r="GK57" s="529">
        <v>391382.80879032012</v>
      </c>
      <c r="GL57" s="530">
        <v>1589541.2253701026</v>
      </c>
      <c r="GM57" s="528"/>
      <c r="GN57" s="529">
        <v>61526.379599046748</v>
      </c>
      <c r="GO57" s="530">
        <v>1531032.2462593953</v>
      </c>
      <c r="GP57" s="528"/>
      <c r="GQ57" s="529">
        <v>58653.275446504427</v>
      </c>
      <c r="GR57" s="530">
        <v>2114341.9261709633</v>
      </c>
      <c r="GS57" s="528"/>
      <c r="GT57" s="529">
        <v>74196.743197111238</v>
      </c>
      <c r="GU57" s="530">
        <v>1476460.2950320875</v>
      </c>
      <c r="GV57" s="528"/>
      <c r="GW57" s="529">
        <v>58912.078228358143</v>
      </c>
      <c r="GX57" s="530">
        <v>838905.61719283112</v>
      </c>
      <c r="GY57" s="528"/>
      <c r="GZ57" s="529">
        <v>41990.917170161265</v>
      </c>
      <c r="HA57" s="530">
        <v>433918.16895370069</v>
      </c>
      <c r="HB57" s="528"/>
      <c r="HC57" s="529">
        <v>21259.275875232033</v>
      </c>
      <c r="HD57" s="530">
        <v>1370003.0723767879</v>
      </c>
      <c r="HE57" s="528"/>
      <c r="HF57" s="529">
        <v>56093.391458519436</v>
      </c>
      <c r="HG57" s="530">
        <v>597317.15348679014</v>
      </c>
      <c r="HH57" s="528"/>
      <c r="HI57" s="529">
        <v>24145.472368313996</v>
      </c>
      <c r="HJ57" s="530">
        <v>597317.15348679014</v>
      </c>
      <c r="HK57" s="528"/>
      <c r="HL57" s="529">
        <v>24145.472368313996</v>
      </c>
      <c r="HM57" s="530">
        <v>569297.01229923731</v>
      </c>
      <c r="HN57" s="528"/>
      <c r="HO57" s="529">
        <v>24114.283704203899</v>
      </c>
      <c r="HP57" s="530">
        <v>569297.01229923731</v>
      </c>
      <c r="HQ57" s="528"/>
      <c r="HR57" s="529">
        <v>24114.283704203899</v>
      </c>
      <c r="HS57" s="530">
        <v>1581596.5195341937</v>
      </c>
      <c r="HT57" s="528"/>
      <c r="HU57" s="529">
        <v>63897.720679805156</v>
      </c>
      <c r="HV57" s="530">
        <v>1286902.9638557974</v>
      </c>
      <c r="HW57" s="528"/>
      <c r="HX57" s="529">
        <v>48434.162927231118</v>
      </c>
      <c r="HY57" s="530">
        <v>4799333.6418779958</v>
      </c>
      <c r="HZ57" s="528"/>
      <c r="IA57" s="529">
        <v>220160.11769001556</v>
      </c>
      <c r="IB57" s="530">
        <v>5002105.3953405414</v>
      </c>
      <c r="IC57" s="528"/>
      <c r="ID57" s="529">
        <v>223170.6138342859</v>
      </c>
      <c r="IE57" s="530">
        <v>123508.98856493362</v>
      </c>
      <c r="IF57" s="528"/>
      <c r="IG57" s="529">
        <v>4945.7111265270805</v>
      </c>
      <c r="IH57" s="530">
        <v>124051.07637136296</v>
      </c>
      <c r="II57" s="528"/>
      <c r="IJ57" s="529">
        <v>4951.8013056518648</v>
      </c>
      <c r="IK57" s="530">
        <v>337481.2572371409</v>
      </c>
      <c r="IL57" s="528"/>
      <c r="IM57" s="529">
        <v>13854.298291254789</v>
      </c>
      <c r="IN57" s="530">
        <v>133459.97288607579</v>
      </c>
      <c r="IO57" s="528"/>
      <c r="IP57" s="529">
        <v>5677.337354321664</v>
      </c>
      <c r="IQ57" s="607">
        <v>349823024.29961312</v>
      </c>
      <c r="IR57" s="650">
        <f>+IQ57</f>
        <v>349823024.29961312</v>
      </c>
      <c r="IS57" s="650"/>
      <c r="IT57" s="657">
        <f>+IR57-IS56</f>
        <v>6845882.6296377778</v>
      </c>
    </row>
    <row r="58" spans="1:265" s="1056" customFormat="1" ht="20.399999999999999">
      <c r="A58" s="653">
        <f>+A57+1</f>
        <v>40</v>
      </c>
      <c r="B58" s="508"/>
      <c r="C58" s="652" t="str">
        <f t="shared" ref="C58:C63" si="9">+C56</f>
        <v>W  11.68 % ROE</v>
      </c>
      <c r="D58" s="651">
        <v>2015</v>
      </c>
      <c r="E58" s="530">
        <v>16249040.629999992</v>
      </c>
      <c r="F58" s="528">
        <v>492395.17</v>
      </c>
      <c r="G58" s="529">
        <v>2397208.4918611455</v>
      </c>
      <c r="H58" s="530">
        <v>6644135.1971428553</v>
      </c>
      <c r="I58" s="528">
        <v>192119.57190476189</v>
      </c>
      <c r="J58" s="529">
        <v>970986.30772904446</v>
      </c>
      <c r="K58" s="530">
        <v>71279238.07410717</v>
      </c>
      <c r="L58" s="528">
        <v>2061086.4021428572</v>
      </c>
      <c r="M58" s="529">
        <v>10416880.774704013</v>
      </c>
      <c r="N58" s="530">
        <v>18006438.510158733</v>
      </c>
      <c r="O58" s="528">
        <v>528306.26404761907</v>
      </c>
      <c r="P58" s="529">
        <v>2639132.6650905912</v>
      </c>
      <c r="Q58" s="530">
        <v>23058705.257806145</v>
      </c>
      <c r="R58" s="528">
        <v>642982.10357142857</v>
      </c>
      <c r="S58" s="529">
        <v>3346066.5477598603</v>
      </c>
      <c r="T58" s="530">
        <v>22439785.858040292</v>
      </c>
      <c r="U58" s="528">
        <v>614263.2228571428</v>
      </c>
      <c r="V58" s="529">
        <v>3244794.0963654886</v>
      </c>
      <c r="W58" s="530">
        <v>13623181.797600733</v>
      </c>
      <c r="X58" s="528">
        <v>374560.81380952382</v>
      </c>
      <c r="Y58" s="529">
        <v>1971554.6773300779</v>
      </c>
      <c r="Z58" s="530">
        <v>5941623.4581318703</v>
      </c>
      <c r="AA58" s="528">
        <v>165749.88095238095</v>
      </c>
      <c r="AB58" s="529">
        <v>862263.83363687736</v>
      </c>
      <c r="AC58" s="530">
        <v>18296790.493827842</v>
      </c>
      <c r="AD58" s="528">
        <v>501754.90738095244</v>
      </c>
      <c r="AE58" s="529">
        <v>2646618.1687601972</v>
      </c>
      <c r="AF58" s="530">
        <v>23213.205952380948</v>
      </c>
      <c r="AG58" s="528">
        <v>666.38928571428573</v>
      </c>
      <c r="AH58" s="529">
        <v>3387.5852595594006</v>
      </c>
      <c r="AI58" s="530">
        <v>8267940.2589010987</v>
      </c>
      <c r="AJ58" s="528">
        <v>218069.47404761909</v>
      </c>
      <c r="AK58" s="529">
        <v>1187288.710316272</v>
      </c>
      <c r="AL58" s="530">
        <v>18853436.561210506</v>
      </c>
      <c r="AM58" s="528">
        <v>491118.82585882989</v>
      </c>
      <c r="AN58" s="529">
        <v>2701235.5916667921</v>
      </c>
      <c r="AO58" s="530">
        <v>19620543.943169858</v>
      </c>
      <c r="AP58" s="528">
        <v>504054.10714853473</v>
      </c>
      <c r="AQ58" s="529">
        <v>2804095.9579954529</v>
      </c>
      <c r="AR58" s="530">
        <v>75364828.859322354</v>
      </c>
      <c r="AS58" s="528">
        <v>1915126.5361904763</v>
      </c>
      <c r="AT58" s="529">
        <v>10749859.200098069</v>
      </c>
      <c r="AU58" s="530">
        <v>13508484.497490844</v>
      </c>
      <c r="AV58" s="528">
        <v>342972.41952380957</v>
      </c>
      <c r="AW58" s="529">
        <v>1926520.7541540328</v>
      </c>
      <c r="AX58" s="530">
        <v>17459022.051735975</v>
      </c>
      <c r="AY58" s="528">
        <v>444403.11105952383</v>
      </c>
      <c r="AZ58" s="529">
        <v>2491057.9596796059</v>
      </c>
      <c r="BA58" s="530">
        <v>6029218.2216495518</v>
      </c>
      <c r="BB58" s="528">
        <v>152152.4606071428</v>
      </c>
      <c r="BC58" s="529">
        <v>858934.81474825845</v>
      </c>
      <c r="BD58" s="530">
        <v>43772545.906941406</v>
      </c>
      <c r="BE58" s="528">
        <v>1096982.0171428572</v>
      </c>
      <c r="BF58" s="529">
        <v>6228271.3328567902</v>
      </c>
      <c r="BG58" s="530">
        <v>15276915.823340215</v>
      </c>
      <c r="BH58" s="528">
        <v>378018.98008158087</v>
      </c>
      <c r="BI58" s="529">
        <v>2168873.8028287245</v>
      </c>
      <c r="BJ58" s="530">
        <v>21267326.795384612</v>
      </c>
      <c r="BK58" s="528">
        <v>524777.29190476181</v>
      </c>
      <c r="BL58" s="529">
        <v>3017865.242305384</v>
      </c>
      <c r="BM58" s="530">
        <v>61346085.367405728</v>
      </c>
      <c r="BN58" s="528">
        <v>1497328.6707377601</v>
      </c>
      <c r="BO58" s="529">
        <v>8688697.2759786453</v>
      </c>
      <c r="BP58" s="530">
        <v>71213314.510402963</v>
      </c>
      <c r="BQ58" s="528">
        <v>1708814.8483333339</v>
      </c>
      <c r="BR58" s="529">
        <v>10056881.251888338</v>
      </c>
      <c r="BS58" s="530">
        <v>11126577.910952382</v>
      </c>
      <c r="BT58" s="528">
        <v>265823.08976190479</v>
      </c>
      <c r="BU58" s="529">
        <v>1570149.5613431418</v>
      </c>
      <c r="BV58" s="530">
        <v>5315416.9413919421</v>
      </c>
      <c r="BW58" s="528">
        <v>139468.73809523811</v>
      </c>
      <c r="BX58" s="529">
        <v>762574.87905205344</v>
      </c>
      <c r="BY58" s="530">
        <v>39365526.30258242</v>
      </c>
      <c r="BZ58" s="528">
        <v>965196.38095238095</v>
      </c>
      <c r="CA58" s="529">
        <v>5579867.5255856346</v>
      </c>
      <c r="CB58" s="530">
        <v>711440229.51824164</v>
      </c>
      <c r="CC58" s="528">
        <v>16714517.822362637</v>
      </c>
      <c r="CD58" s="529">
        <v>97780708.194165632</v>
      </c>
      <c r="CE58" s="530">
        <v>346271067.09848183</v>
      </c>
      <c r="CF58" s="528">
        <v>8256393.3367616888</v>
      </c>
      <c r="CG58" s="529">
        <v>47814854.236943789</v>
      </c>
      <c r="CH58" s="530">
        <v>436685203.24736261</v>
      </c>
      <c r="CI58" s="528">
        <v>6739740.9824725278</v>
      </c>
      <c r="CJ58" s="529">
        <v>39857912.073163867</v>
      </c>
      <c r="CK58" s="530">
        <v>355885266.13679796</v>
      </c>
      <c r="CL58" s="528">
        <v>8777920.9488188494</v>
      </c>
      <c r="CM58" s="529">
        <v>50370636.503471255</v>
      </c>
      <c r="CN58" s="530">
        <v>433597023.61815017</v>
      </c>
      <c r="CO58" s="528">
        <v>7852674.6603296688</v>
      </c>
      <c r="CP58" s="529">
        <v>46296390.622175604</v>
      </c>
      <c r="CQ58" s="530"/>
      <c r="CR58" s="528"/>
      <c r="CS58" s="529"/>
      <c r="CT58" s="530">
        <v>0</v>
      </c>
      <c r="CU58" s="528">
        <v>0</v>
      </c>
      <c r="CV58" s="529">
        <v>0</v>
      </c>
      <c r="CW58" s="530"/>
      <c r="CX58" s="528"/>
      <c r="CY58" s="529"/>
      <c r="CZ58" s="530"/>
      <c r="DA58" s="528"/>
      <c r="DB58" s="529"/>
      <c r="DC58" s="530">
        <v>225037.47444444444</v>
      </c>
      <c r="DD58" s="528">
        <v>412.15654660154661</v>
      </c>
      <c r="DE58" s="529">
        <v>2441.4095061145317</v>
      </c>
      <c r="DF58" s="530">
        <v>225037.47444444444</v>
      </c>
      <c r="DG58" s="528">
        <v>412.15654660154661</v>
      </c>
      <c r="DH58" s="529">
        <v>2441.4095061145317</v>
      </c>
      <c r="DI58" s="530">
        <v>225037.47444444444</v>
      </c>
      <c r="DJ58" s="528">
        <v>412.15654660154661</v>
      </c>
      <c r="DK58" s="529">
        <v>2441.4095061145317</v>
      </c>
      <c r="DL58" s="530">
        <v>225037.47444444444</v>
      </c>
      <c r="DM58" s="528">
        <v>412.15654660154661</v>
      </c>
      <c r="DN58" s="529">
        <v>2441.4095061145317</v>
      </c>
      <c r="DO58" s="530">
        <v>225037.47444444444</v>
      </c>
      <c r="DP58" s="528">
        <v>412.15654660154661</v>
      </c>
      <c r="DQ58" s="529">
        <v>2441.4095061145317</v>
      </c>
      <c r="DR58" s="530">
        <v>225037.47444444444</v>
      </c>
      <c r="DS58" s="528">
        <v>412.15654660154661</v>
      </c>
      <c r="DT58" s="529">
        <v>2441.4095061145317</v>
      </c>
      <c r="DU58" s="530">
        <v>225037.47444444444</v>
      </c>
      <c r="DV58" s="528">
        <v>412.15654660154661</v>
      </c>
      <c r="DW58" s="529">
        <v>2441.4095061145317</v>
      </c>
      <c r="DX58" s="530"/>
      <c r="DY58" s="528"/>
      <c r="DZ58" s="529"/>
      <c r="EA58" s="530"/>
      <c r="EB58" s="528"/>
      <c r="EC58" s="529"/>
      <c r="ED58" s="530"/>
      <c r="EE58" s="528"/>
      <c r="EF58" s="529"/>
      <c r="EG58" s="530"/>
      <c r="EH58" s="528"/>
      <c r="EI58" s="528"/>
      <c r="EJ58" s="530">
        <v>225037.47444444444</v>
      </c>
      <c r="EK58" s="528">
        <v>412.15654660154661</v>
      </c>
      <c r="EL58" s="529">
        <v>2441.4095061145317</v>
      </c>
      <c r="EM58" s="530">
        <v>225037.47444444444</v>
      </c>
      <c r="EN58" s="528">
        <v>412.15654660154661</v>
      </c>
      <c r="EO58" s="529">
        <v>2441.4095061145317</v>
      </c>
      <c r="EP58" s="530"/>
      <c r="EQ58" s="528"/>
      <c r="ER58" s="529"/>
      <c r="ES58" s="530">
        <v>11980348.230000002</v>
      </c>
      <c r="ET58" s="528">
        <v>216491.47741758253</v>
      </c>
      <c r="EU58" s="529">
        <v>1282387.3727548406</v>
      </c>
      <c r="EV58" s="530">
        <v>18260360.959999997</v>
      </c>
      <c r="EW58" s="528">
        <v>232128.47012820511</v>
      </c>
      <c r="EX58" s="529">
        <v>1375013.1067521335</v>
      </c>
      <c r="EY58" s="530">
        <v>0</v>
      </c>
      <c r="EZ58" s="528">
        <v>0</v>
      </c>
      <c r="FA58" s="529">
        <v>0</v>
      </c>
      <c r="FB58" s="530">
        <v>17370245.530000001</v>
      </c>
      <c r="FC58" s="528">
        <v>185056.92932234431</v>
      </c>
      <c r="FD58" s="529">
        <v>1096184.8116820401</v>
      </c>
      <c r="FE58" s="530">
        <v>13591177.48</v>
      </c>
      <c r="FF58" s="528">
        <v>156762.11393772895</v>
      </c>
      <c r="FG58" s="529">
        <v>928580.45886185276</v>
      </c>
      <c r="FH58" s="530">
        <v>0</v>
      </c>
      <c r="FI58" s="528"/>
      <c r="FJ58" s="529">
        <v>0</v>
      </c>
      <c r="FK58" s="530">
        <v>15544417.280890329</v>
      </c>
      <c r="FL58" s="528"/>
      <c r="FM58" s="529">
        <v>1822213.0026890407</v>
      </c>
      <c r="FN58" s="530">
        <v>0</v>
      </c>
      <c r="FO58" s="528"/>
      <c r="FP58" s="529">
        <v>0</v>
      </c>
      <c r="FQ58" s="530">
        <v>81558947.374279946</v>
      </c>
      <c r="FR58" s="528"/>
      <c r="FS58" s="529">
        <v>9560845.6531689167</v>
      </c>
      <c r="FT58" s="530">
        <v>204759.61538461538</v>
      </c>
      <c r="FU58" s="528"/>
      <c r="FV58" s="529">
        <v>24003.192068071032</v>
      </c>
      <c r="FW58" s="530">
        <v>0</v>
      </c>
      <c r="FX58" s="528"/>
      <c r="FY58" s="529">
        <v>0</v>
      </c>
      <c r="FZ58" s="530">
        <v>0</v>
      </c>
      <c r="GA58" s="528"/>
      <c r="GB58" s="529">
        <v>0</v>
      </c>
      <c r="GC58" s="530">
        <v>232789180.79965132</v>
      </c>
      <c r="GD58" s="528"/>
      <c r="GE58" s="529">
        <v>31313982.471822128</v>
      </c>
      <c r="GF58" s="530">
        <v>31157349.167948645</v>
      </c>
      <c r="GG58" s="528"/>
      <c r="GH58" s="529">
        <v>2302741.7326396778</v>
      </c>
      <c r="GI58" s="530">
        <v>79833944.25315845</v>
      </c>
      <c r="GJ58" s="528"/>
      <c r="GK58" s="529">
        <v>3818308.5911940779</v>
      </c>
      <c r="GL58" s="530">
        <v>14281935.106834611</v>
      </c>
      <c r="GM58" s="528"/>
      <c r="GN58" s="529">
        <v>836684.15183993231</v>
      </c>
      <c r="GO58" s="530">
        <v>14081212.932685101</v>
      </c>
      <c r="GP58" s="528"/>
      <c r="GQ58" s="529">
        <v>819895.86621952301</v>
      </c>
      <c r="GR58" s="530">
        <v>7520099.8466702998</v>
      </c>
      <c r="GS58" s="528"/>
      <c r="GT58" s="529">
        <v>530655.93108736561</v>
      </c>
      <c r="GU58" s="530">
        <v>1567638.6314213651</v>
      </c>
      <c r="GV58" s="528"/>
      <c r="GW58" s="529">
        <v>105698.90308604181</v>
      </c>
      <c r="GX58" s="530">
        <v>3286306.554100309</v>
      </c>
      <c r="GY58" s="528"/>
      <c r="GZ58" s="529">
        <v>178025.41452447386</v>
      </c>
      <c r="HA58" s="530">
        <v>3386828.3548165169</v>
      </c>
      <c r="HB58" s="528"/>
      <c r="HC58" s="529">
        <v>209207.05772506032</v>
      </c>
      <c r="HD58" s="530">
        <v>7110555.668794903</v>
      </c>
      <c r="HE58" s="528"/>
      <c r="HF58" s="529">
        <v>414795.38501728582</v>
      </c>
      <c r="HG58" s="530">
        <v>4018144.9178976277</v>
      </c>
      <c r="HH58" s="528"/>
      <c r="HI58" s="529">
        <v>249912.11519269878</v>
      </c>
      <c r="HJ58" s="530">
        <v>4018144.9178976277</v>
      </c>
      <c r="HK58" s="528"/>
      <c r="HL58" s="529">
        <v>249912.11519269878</v>
      </c>
      <c r="HM58" s="530">
        <v>3852870.909823006</v>
      </c>
      <c r="HN58" s="528"/>
      <c r="HO58" s="529">
        <v>236839.11202283314</v>
      </c>
      <c r="HP58" s="530">
        <v>3852870.909823006</v>
      </c>
      <c r="HQ58" s="528"/>
      <c r="HR58" s="529">
        <v>236839.11202283314</v>
      </c>
      <c r="HS58" s="530">
        <v>14750088.715283684</v>
      </c>
      <c r="HT58" s="528"/>
      <c r="HU58" s="529">
        <v>849381.96968310303</v>
      </c>
      <c r="HV58" s="530">
        <v>13603685.060835144</v>
      </c>
      <c r="HW58" s="528"/>
      <c r="HX58" s="529">
        <v>780003.10728254903</v>
      </c>
      <c r="HY58" s="530">
        <v>20855738.899117142</v>
      </c>
      <c r="HZ58" s="528"/>
      <c r="IA58" s="529">
        <v>1506351.8912952128</v>
      </c>
      <c r="IB58" s="530">
        <v>21058510.652579688</v>
      </c>
      <c r="IC58" s="528"/>
      <c r="ID58" s="529">
        <v>1530122.0538597333</v>
      </c>
      <c r="IE58" s="530">
        <v>2601853.055741969</v>
      </c>
      <c r="IF58" s="528"/>
      <c r="IG58" s="529">
        <v>148281.30716996928</v>
      </c>
      <c r="IH58" s="530">
        <v>2602395.1435483987</v>
      </c>
      <c r="II58" s="528"/>
      <c r="IJ58" s="529">
        <v>148344.85406475639</v>
      </c>
      <c r="IK58" s="530">
        <v>2972226.1385775208</v>
      </c>
      <c r="IL58" s="528"/>
      <c r="IM58" s="529">
        <v>101157.30526719794</v>
      </c>
      <c r="IN58" s="530">
        <v>258129.140393604</v>
      </c>
      <c r="IO58" s="528"/>
      <c r="IP58" s="529">
        <v>20803.930563343376</v>
      </c>
      <c r="IQ58" s="607">
        <f>G58+J58+M58+P58+S58+V58+Y58+AB58+AE58+AH58+AK58+AN58+AQ58+AT58+AW58+AZ58+BC58+BF58+BI58+BL58+BO58+BR58+BU58+BX58+CA58+CD58+CG58+CJ58+CM58+CP58+DE58+DH58+DK58+DN58+DQ58+DT58+DW58+EL58+EO58+EU58+EX58+FD58+FG58+FJ58+FM58+FP58+FS58+FV58+FY58+GB58+GE58+IP58+IM58+IJ58+IG58+ID58+IA58+HX58+HU58+HR58+HO58+HL58+HI58+HF58+HC58+GZ58+GW58+GT58+GQ58+GN58+GK58+GH58</f>
        <v>434110713.30121893</v>
      </c>
      <c r="IR58" s="650"/>
      <c r="IS58" s="650">
        <f>+IQ58</f>
        <v>434110713.30121893</v>
      </c>
      <c r="IT58" s="657"/>
      <c r="IW58" s="1080"/>
    </row>
    <row r="59" spans="1:265" s="1056" customFormat="1" ht="20.399999999999999">
      <c r="A59" s="653">
        <f t="shared" si="6"/>
        <v>41</v>
      </c>
      <c r="B59" s="508"/>
      <c r="C59" s="652" t="str">
        <f t="shared" si="9"/>
        <v>W Increased ROE</v>
      </c>
      <c r="D59" s="651">
        <v>2015</v>
      </c>
      <c r="E59" s="530">
        <v>16249040.629999992</v>
      </c>
      <c r="F59" s="528">
        <v>492395.17</v>
      </c>
      <c r="G59" s="529">
        <v>2397208.4918611455</v>
      </c>
      <c r="H59" s="530">
        <v>6644135.1971428553</v>
      </c>
      <c r="I59" s="528">
        <v>192119.57190476189</v>
      </c>
      <c r="J59" s="529">
        <v>970986.30772904446</v>
      </c>
      <c r="K59" s="530">
        <v>71279238.07410717</v>
      </c>
      <c r="L59" s="528">
        <v>2061086.4021428572</v>
      </c>
      <c r="M59" s="529">
        <v>10416880.774704013</v>
      </c>
      <c r="N59" s="530">
        <v>18006438.510158733</v>
      </c>
      <c r="O59" s="528">
        <v>528306.26404761907</v>
      </c>
      <c r="P59" s="529">
        <v>2639132.6650905912</v>
      </c>
      <c r="Q59" s="530">
        <v>23058705.257806145</v>
      </c>
      <c r="R59" s="528">
        <v>642982.10357142857</v>
      </c>
      <c r="S59" s="529">
        <v>3346066.5477598603</v>
      </c>
      <c r="T59" s="530">
        <v>22439785.858040292</v>
      </c>
      <c r="U59" s="528">
        <v>614263.2228571428</v>
      </c>
      <c r="V59" s="529">
        <v>3244794.0963654886</v>
      </c>
      <c r="W59" s="530">
        <v>13623181.797600733</v>
      </c>
      <c r="X59" s="528">
        <v>374560.81380952382</v>
      </c>
      <c r="Y59" s="529">
        <v>1971554.6773300779</v>
      </c>
      <c r="Z59" s="530">
        <v>5941623.4581318703</v>
      </c>
      <c r="AA59" s="528">
        <v>165749.88095238095</v>
      </c>
      <c r="AB59" s="529">
        <v>862263.83363687736</v>
      </c>
      <c r="AC59" s="530">
        <v>18296790.493827842</v>
      </c>
      <c r="AD59" s="528">
        <v>501754.90738095244</v>
      </c>
      <c r="AE59" s="529">
        <v>2646618.1687601972</v>
      </c>
      <c r="AF59" s="530">
        <v>23213.205952380948</v>
      </c>
      <c r="AG59" s="528">
        <v>666.38928571428573</v>
      </c>
      <c r="AH59" s="529">
        <v>3387.5852595594006</v>
      </c>
      <c r="AI59" s="530">
        <v>8267940.2589010987</v>
      </c>
      <c r="AJ59" s="528">
        <v>218069.47404761909</v>
      </c>
      <c r="AK59" s="529">
        <v>1187288.710316272</v>
      </c>
      <c r="AL59" s="530">
        <v>18853436.561210506</v>
      </c>
      <c r="AM59" s="528">
        <v>491118.82585882989</v>
      </c>
      <c r="AN59" s="529">
        <v>2701235.5916667921</v>
      </c>
      <c r="AO59" s="530">
        <v>19620543.943169858</v>
      </c>
      <c r="AP59" s="528">
        <v>504054.10714853473</v>
      </c>
      <c r="AQ59" s="529">
        <v>2804095.9579954529</v>
      </c>
      <c r="AR59" s="530">
        <v>75364828.859322354</v>
      </c>
      <c r="AS59" s="528">
        <v>1915126.5361904763</v>
      </c>
      <c r="AT59" s="529">
        <v>10749859.200098069</v>
      </c>
      <c r="AU59" s="530">
        <v>13508484.497490844</v>
      </c>
      <c r="AV59" s="528">
        <v>342972.41952380957</v>
      </c>
      <c r="AW59" s="529">
        <v>1926520.7541540328</v>
      </c>
      <c r="AX59" s="530">
        <v>17459022.051735975</v>
      </c>
      <c r="AY59" s="528">
        <v>444403.11105952383</v>
      </c>
      <c r="AZ59" s="529">
        <v>2491057.9596796059</v>
      </c>
      <c r="BA59" s="530">
        <v>6029218.2216495518</v>
      </c>
      <c r="BB59" s="528">
        <v>152152.4606071428</v>
      </c>
      <c r="BC59" s="529">
        <v>858934.81474825845</v>
      </c>
      <c r="BD59" s="530">
        <v>43772545.906941406</v>
      </c>
      <c r="BE59" s="528">
        <v>1096982.0171428572</v>
      </c>
      <c r="BF59" s="529">
        <v>6228271.3328567902</v>
      </c>
      <c r="BG59" s="530">
        <v>15276915.823340215</v>
      </c>
      <c r="BH59" s="528">
        <v>378018.98008158087</v>
      </c>
      <c r="BI59" s="529">
        <v>2168873.8028287245</v>
      </c>
      <c r="BJ59" s="530">
        <v>21267326.795384612</v>
      </c>
      <c r="BK59" s="528">
        <v>524777.29190476181</v>
      </c>
      <c r="BL59" s="529">
        <v>3017865.242305384</v>
      </c>
      <c r="BM59" s="530">
        <v>61346085.367405728</v>
      </c>
      <c r="BN59" s="528">
        <v>1497328.6707377601</v>
      </c>
      <c r="BO59" s="529">
        <v>8688697.2759786453</v>
      </c>
      <c r="BP59" s="530">
        <v>71213314.510402963</v>
      </c>
      <c r="BQ59" s="528">
        <v>1708814.8483333339</v>
      </c>
      <c r="BR59" s="529">
        <v>10056881.251888338</v>
      </c>
      <c r="BS59" s="530">
        <v>11126577.910952382</v>
      </c>
      <c r="BT59" s="528">
        <v>265823.08976190479</v>
      </c>
      <c r="BU59" s="529">
        <v>1570149.5613431418</v>
      </c>
      <c r="BV59" s="530">
        <v>5315416.9413919421</v>
      </c>
      <c r="BW59" s="528">
        <v>139468.73809523811</v>
      </c>
      <c r="BX59" s="529">
        <v>808173.8076196867</v>
      </c>
      <c r="BY59" s="530">
        <v>39365526.30258242</v>
      </c>
      <c r="BZ59" s="528">
        <v>965196.38095238095</v>
      </c>
      <c r="CA59" s="529">
        <v>5917569.316750993</v>
      </c>
      <c r="CB59" s="530">
        <v>711440229.51824164</v>
      </c>
      <c r="CC59" s="528">
        <v>16714517.822362637</v>
      </c>
      <c r="CD59" s="529">
        <v>103713134.76010795</v>
      </c>
      <c r="CE59" s="530">
        <v>346271067.09848183</v>
      </c>
      <c r="CF59" s="528">
        <v>8256393.3367616888</v>
      </c>
      <c r="CG59" s="529">
        <v>47814854.236943789</v>
      </c>
      <c r="CH59" s="530">
        <v>436685203.24736261</v>
      </c>
      <c r="CI59" s="528">
        <v>6739740.9824725278</v>
      </c>
      <c r="CJ59" s="529">
        <v>39857912.073163867</v>
      </c>
      <c r="CK59" s="530">
        <v>355885266.13679796</v>
      </c>
      <c r="CL59" s="528">
        <v>8777920.9488188494</v>
      </c>
      <c r="CM59" s="529">
        <v>50370636.503471255</v>
      </c>
      <c r="CN59" s="530">
        <v>433597023.61815017</v>
      </c>
      <c r="CO59" s="528">
        <v>7852674.6603296688</v>
      </c>
      <c r="CP59" s="529">
        <v>46859053.110247634</v>
      </c>
      <c r="CQ59" s="530"/>
      <c r="CR59" s="528"/>
      <c r="CS59" s="529"/>
      <c r="CT59" s="530">
        <v>0</v>
      </c>
      <c r="CU59" s="528">
        <v>0</v>
      </c>
      <c r="CV59" s="529">
        <v>0</v>
      </c>
      <c r="CW59" s="530"/>
      <c r="CX59" s="528"/>
      <c r="CY59" s="529"/>
      <c r="CZ59" s="530"/>
      <c r="DA59" s="528"/>
      <c r="DB59" s="529"/>
      <c r="DC59" s="530">
        <v>225037.47444444444</v>
      </c>
      <c r="DD59" s="528">
        <v>412.15654660154661</v>
      </c>
      <c r="DE59" s="529">
        <v>2441.4095061145317</v>
      </c>
      <c r="DF59" s="530">
        <v>225037.47444444444</v>
      </c>
      <c r="DG59" s="528">
        <v>412.15654660154661</v>
      </c>
      <c r="DH59" s="529">
        <v>2441.4095061145317</v>
      </c>
      <c r="DI59" s="530">
        <v>225037.47444444444</v>
      </c>
      <c r="DJ59" s="528">
        <v>412.15654660154661</v>
      </c>
      <c r="DK59" s="529">
        <v>2441.4095061145317</v>
      </c>
      <c r="DL59" s="530">
        <v>225037.47444444444</v>
      </c>
      <c r="DM59" s="528">
        <v>412.15654660154661</v>
      </c>
      <c r="DN59" s="529">
        <v>2441.4095061145317</v>
      </c>
      <c r="DO59" s="530">
        <v>225037.47444444444</v>
      </c>
      <c r="DP59" s="528">
        <v>412.15654660154661</v>
      </c>
      <c r="DQ59" s="529">
        <v>2441.4095061145317</v>
      </c>
      <c r="DR59" s="530">
        <v>225037.47444444444</v>
      </c>
      <c r="DS59" s="528">
        <v>412.15654660154661</v>
      </c>
      <c r="DT59" s="529">
        <v>2441.4095061145317</v>
      </c>
      <c r="DU59" s="530">
        <v>225037.47444444444</v>
      </c>
      <c r="DV59" s="528">
        <v>412.15654660154661</v>
      </c>
      <c r="DW59" s="529">
        <v>2441.4095061145317</v>
      </c>
      <c r="DX59" s="530"/>
      <c r="DY59" s="528"/>
      <c r="DZ59" s="529"/>
      <c r="EA59" s="530"/>
      <c r="EB59" s="528"/>
      <c r="EC59" s="529"/>
      <c r="ED59" s="530"/>
      <c r="EE59" s="528"/>
      <c r="EF59" s="529"/>
      <c r="EG59" s="530"/>
      <c r="EH59" s="528"/>
      <c r="EI59" s="528"/>
      <c r="EJ59" s="530">
        <v>225037.47444444444</v>
      </c>
      <c r="EK59" s="528">
        <v>412.15654660154661</v>
      </c>
      <c r="EL59" s="529">
        <v>2441.4095061145317</v>
      </c>
      <c r="EM59" s="530">
        <v>225037.47444444444</v>
      </c>
      <c r="EN59" s="528">
        <v>412.15654660154661</v>
      </c>
      <c r="EO59" s="529">
        <v>2441.4095061145317</v>
      </c>
      <c r="EP59" s="530"/>
      <c r="EQ59" s="528"/>
      <c r="ER59" s="529"/>
      <c r="ES59" s="530">
        <v>11980348.230000002</v>
      </c>
      <c r="ET59" s="528">
        <v>216491.47741758253</v>
      </c>
      <c r="EU59" s="529">
        <v>1282387.3727548406</v>
      </c>
      <c r="EV59" s="530">
        <v>18260360.959999997</v>
      </c>
      <c r="EW59" s="528">
        <v>232128.47012820511</v>
      </c>
      <c r="EX59" s="529">
        <v>1375013.1067521335</v>
      </c>
      <c r="EY59" s="530">
        <v>0</v>
      </c>
      <c r="EZ59" s="528">
        <v>0</v>
      </c>
      <c r="FA59" s="529">
        <v>0</v>
      </c>
      <c r="FB59" s="530">
        <v>17370245.530000001</v>
      </c>
      <c r="FC59" s="528">
        <v>185056.92932234431</v>
      </c>
      <c r="FD59" s="529">
        <v>1096184.8116820401</v>
      </c>
      <c r="FE59" s="530">
        <v>13591177.48</v>
      </c>
      <c r="FF59" s="528">
        <v>156762.11393772895</v>
      </c>
      <c r="FG59" s="529">
        <v>928580.45886185276</v>
      </c>
      <c r="FH59" s="530">
        <v>0</v>
      </c>
      <c r="FI59" s="528"/>
      <c r="FJ59" s="529">
        <v>0</v>
      </c>
      <c r="FK59" s="530">
        <v>15544417.280890329</v>
      </c>
      <c r="FL59" s="528"/>
      <c r="FM59" s="529">
        <v>1955562.6121424786</v>
      </c>
      <c r="FN59" s="530">
        <v>0</v>
      </c>
      <c r="FO59" s="528"/>
      <c r="FP59" s="529">
        <v>0</v>
      </c>
      <c r="FQ59" s="530">
        <v>81558947.374279946</v>
      </c>
      <c r="FR59" s="528"/>
      <c r="FS59" s="529">
        <v>9560845.6531689167</v>
      </c>
      <c r="FT59" s="530">
        <v>204759.61538461538</v>
      </c>
      <c r="FU59" s="528"/>
      <c r="FV59" s="529">
        <v>24003.192068071032</v>
      </c>
      <c r="FW59" s="530">
        <v>0</v>
      </c>
      <c r="FX59" s="528"/>
      <c r="FY59" s="529">
        <v>0</v>
      </c>
      <c r="FZ59" s="530">
        <v>0</v>
      </c>
      <c r="GA59" s="528"/>
      <c r="GB59" s="529">
        <v>0</v>
      </c>
      <c r="GC59" s="530">
        <v>232789180.79965132</v>
      </c>
      <c r="GD59" s="528"/>
      <c r="GE59" s="529">
        <v>31772294.132082172</v>
      </c>
      <c r="GF59" s="530">
        <v>31157349.167948645</v>
      </c>
      <c r="GG59" s="528"/>
      <c r="GH59" s="529">
        <v>2336444.676287483</v>
      </c>
      <c r="GI59" s="530">
        <v>79833944.25315845</v>
      </c>
      <c r="GJ59" s="528"/>
      <c r="GK59" s="529">
        <v>3818308.5911940779</v>
      </c>
      <c r="GL59" s="530">
        <v>14281935.106834611</v>
      </c>
      <c r="GM59" s="528"/>
      <c r="GN59" s="529">
        <v>836684.15183993231</v>
      </c>
      <c r="GO59" s="530">
        <v>14081212.932685101</v>
      </c>
      <c r="GP59" s="528"/>
      <c r="GQ59" s="529">
        <v>819895.86621952301</v>
      </c>
      <c r="GR59" s="530">
        <v>7520099.8466702998</v>
      </c>
      <c r="GS59" s="528"/>
      <c r="GT59" s="529">
        <v>530655.93108736561</v>
      </c>
      <c r="GU59" s="530">
        <v>1567638.6314213651</v>
      </c>
      <c r="GV59" s="528"/>
      <c r="GW59" s="529">
        <v>105698.90308604181</v>
      </c>
      <c r="GX59" s="530">
        <v>3286306.554100309</v>
      </c>
      <c r="GY59" s="528"/>
      <c r="GZ59" s="529">
        <v>178025.41452447386</v>
      </c>
      <c r="HA59" s="530">
        <v>3386828.3548165169</v>
      </c>
      <c r="HB59" s="528"/>
      <c r="HC59" s="529">
        <v>209207.05772506032</v>
      </c>
      <c r="HD59" s="530">
        <v>7110555.668794903</v>
      </c>
      <c r="HE59" s="528"/>
      <c r="HF59" s="529">
        <v>414795.38501728582</v>
      </c>
      <c r="HG59" s="530">
        <v>4018144.9178976277</v>
      </c>
      <c r="HH59" s="528"/>
      <c r="HI59" s="529">
        <v>249912.11519269878</v>
      </c>
      <c r="HJ59" s="530">
        <v>4018144.9178976277</v>
      </c>
      <c r="HK59" s="528"/>
      <c r="HL59" s="529">
        <v>249912.11519269878</v>
      </c>
      <c r="HM59" s="530">
        <v>3852870.909823006</v>
      </c>
      <c r="HN59" s="528"/>
      <c r="HO59" s="529">
        <v>236839.11202283314</v>
      </c>
      <c r="HP59" s="530">
        <v>3852870.909823006</v>
      </c>
      <c r="HQ59" s="528"/>
      <c r="HR59" s="529">
        <v>236839.11202283314</v>
      </c>
      <c r="HS59" s="530">
        <v>14750088.715283684</v>
      </c>
      <c r="HT59" s="528"/>
      <c r="HU59" s="529">
        <v>849381.96968310303</v>
      </c>
      <c r="HV59" s="530">
        <v>13603685.060835144</v>
      </c>
      <c r="HW59" s="528"/>
      <c r="HX59" s="529">
        <v>780003.10728254903</v>
      </c>
      <c r="HY59" s="530">
        <v>20855738.899117142</v>
      </c>
      <c r="HZ59" s="528"/>
      <c r="IA59" s="529">
        <v>1506351.8912952128</v>
      </c>
      <c r="IB59" s="530">
        <v>21058510.652579688</v>
      </c>
      <c r="IC59" s="528"/>
      <c r="ID59" s="529">
        <v>1530122.0538597333</v>
      </c>
      <c r="IE59" s="530">
        <v>2601853.055741969</v>
      </c>
      <c r="IF59" s="528"/>
      <c r="IG59" s="529">
        <v>148281.30716996928</v>
      </c>
      <c r="IH59" s="530">
        <v>2602395.1435483987</v>
      </c>
      <c r="II59" s="528"/>
      <c r="IJ59" s="529">
        <v>148344.85406475639</v>
      </c>
      <c r="IK59" s="530">
        <v>2972226.1385775208</v>
      </c>
      <c r="IL59" s="528"/>
      <c r="IM59" s="529">
        <v>101157.30526719794</v>
      </c>
      <c r="IN59" s="530">
        <v>258129.140393604</v>
      </c>
      <c r="IO59" s="528"/>
      <c r="IP59" s="529">
        <v>20803.930563343376</v>
      </c>
      <c r="IQ59" s="607">
        <f>G59+J59+M59+P59+S59+V59+Y59+AB59+AE59+AH59+AK59+AN59+AQ59+AT59+AW59+AZ59+BC59+BF59+BI59+BL59+BO59+BR59+BU59+BX59+CA59+CD59+CG59+CJ59+CM59+CP59+CV59+DE59+DH59+DK59+DN59+DQ59+DT59+DW59+EL59+EO59+EU59+EX59+FA59+FD59+FG59+FJ59+FM59+FP59+FS59+FV59+FY59+GB59+GE59+IP59+IM59+IJ59+IG59+ID59+IA59+HX59+HU59+HR59+HO59+HL59+HI59+HF59+HC59+GZ59+GW59+GT59+GQ59+GN59+GK59+GH59</f>
        <v>441614467.28832746</v>
      </c>
      <c r="IR59" s="650">
        <f>+IQ59</f>
        <v>441614467.28832746</v>
      </c>
      <c r="IS59" s="650"/>
      <c r="IT59" s="657">
        <f>+IR59-IS58</f>
        <v>7503753.9871085286</v>
      </c>
      <c r="IW59" s="1080"/>
    </row>
    <row r="60" spans="1:265" s="1056" customFormat="1" ht="20.399999999999999">
      <c r="A60" s="653">
        <f>+A59+1</f>
        <v>42</v>
      </c>
      <c r="B60" s="508"/>
      <c r="C60" s="652" t="str">
        <f t="shared" si="9"/>
        <v>W  11.68 % ROE</v>
      </c>
      <c r="D60" s="651">
        <v>2016</v>
      </c>
      <c r="E60" s="530">
        <v>15756645.459999992</v>
      </c>
      <c r="F60" s="531">
        <v>492395.17</v>
      </c>
      <c r="G60" s="529">
        <v>2316537.8833061475</v>
      </c>
      <c r="H60" s="530">
        <v>6452015.6252380935</v>
      </c>
      <c r="I60" s="531">
        <v>192119.57190476189</v>
      </c>
      <c r="J60" s="529">
        <v>939067.72903588507</v>
      </c>
      <c r="K60" s="530">
        <v>69218151.671964318</v>
      </c>
      <c r="L60" s="531">
        <v>2061086.4021428572</v>
      </c>
      <c r="M60" s="529">
        <v>10074453.671303555</v>
      </c>
      <c r="N60" s="530">
        <v>17478132.246111114</v>
      </c>
      <c r="O60" s="531">
        <v>528306.26404761907</v>
      </c>
      <c r="P60" s="529">
        <v>2551745.0511855516</v>
      </c>
      <c r="Q60" s="530">
        <v>22415723.162568051</v>
      </c>
      <c r="R60" s="531">
        <v>642982.09523809503</v>
      </c>
      <c r="S60" s="529">
        <v>3238044.4880734771</v>
      </c>
      <c r="T60" s="530">
        <v>21825522.635183148</v>
      </c>
      <c r="U60" s="531">
        <v>614263.2228571428</v>
      </c>
      <c r="V60" s="529">
        <v>3140998.2553954544</v>
      </c>
      <c r="W60" s="530">
        <v>13248620.98379121</v>
      </c>
      <c r="X60" s="531">
        <v>374560.81380952382</v>
      </c>
      <c r="Y60" s="529">
        <v>1908350.191141726</v>
      </c>
      <c r="Z60" s="530">
        <v>5775873.5771794897</v>
      </c>
      <c r="AA60" s="531">
        <v>165749.88095238095</v>
      </c>
      <c r="AB60" s="529">
        <v>834421.25047302782</v>
      </c>
      <c r="AC60" s="530">
        <v>17795035.586446889</v>
      </c>
      <c r="AD60" s="531">
        <v>501754.90738095244</v>
      </c>
      <c r="AE60" s="529">
        <v>2561881.5111333663</v>
      </c>
      <c r="AF60" s="530">
        <v>22546.816666666662</v>
      </c>
      <c r="AG60" s="531">
        <v>666.38928571428573</v>
      </c>
      <c r="AH60" s="529">
        <v>3276.6283391447369</v>
      </c>
      <c r="AI60" s="530">
        <v>8049870.7848534789</v>
      </c>
      <c r="AJ60" s="531">
        <v>218069.47404761909</v>
      </c>
      <c r="AK60" s="529">
        <v>1150000.9040289419</v>
      </c>
      <c r="AL60" s="530">
        <v>18362317.735351674</v>
      </c>
      <c r="AM60" s="531">
        <v>491118.82585882989</v>
      </c>
      <c r="AN60" s="529">
        <v>2616919.5352411689</v>
      </c>
      <c r="AO60" s="530">
        <v>19116489.836021323</v>
      </c>
      <c r="AP60" s="531">
        <v>504054.10714853473</v>
      </c>
      <c r="AQ60" s="529">
        <v>2717165.1228716327</v>
      </c>
      <c r="AR60" s="530">
        <v>73449702.323131874</v>
      </c>
      <c r="AS60" s="531">
        <v>1915126.5361904763</v>
      </c>
      <c r="AT60" s="529">
        <v>10418379.314669041</v>
      </c>
      <c r="AU60" s="530">
        <v>13165512.077967035</v>
      </c>
      <c r="AV60" s="531">
        <v>342972.41952380957</v>
      </c>
      <c r="AW60" s="529">
        <v>1867140.3006209864</v>
      </c>
      <c r="AX60" s="530">
        <v>17014618.940676451</v>
      </c>
      <c r="AY60" s="531">
        <v>444403.11105952383</v>
      </c>
      <c r="AZ60" s="529">
        <v>2414181.0843665223</v>
      </c>
      <c r="BA60" s="530">
        <v>5878037.7881852658</v>
      </c>
      <c r="BB60" s="531">
        <v>152152.4606071428</v>
      </c>
      <c r="BC60" s="529">
        <v>832651.35404713906</v>
      </c>
      <c r="BD60" s="530">
        <v>42680131.016227126</v>
      </c>
      <c r="BE60" s="531">
        <v>1096983.2311904763</v>
      </c>
      <c r="BF60" s="529">
        <v>6038050.8076517954</v>
      </c>
      <c r="BG60" s="530">
        <v>15330967.156591969</v>
      </c>
      <c r="BH60" s="531">
        <v>388478.97698634281</v>
      </c>
      <c r="BI60" s="529">
        <v>2163341.0247253492</v>
      </c>
      <c r="BJ60" s="530">
        <v>20742549.50347985</v>
      </c>
      <c r="BK60" s="531">
        <v>524777.29190476181</v>
      </c>
      <c r="BL60" s="529">
        <v>2926136.8089554701</v>
      </c>
      <c r="BM60" s="530">
        <v>65809557.018324584</v>
      </c>
      <c r="BN60" s="531">
        <v>1625244.2964285719</v>
      </c>
      <c r="BO60" s="529">
        <v>9243999.4563153945</v>
      </c>
      <c r="BP60" s="530">
        <v>70208024.351831526</v>
      </c>
      <c r="BQ60" s="531">
        <v>1703925.2561904767</v>
      </c>
      <c r="BR60" s="529">
        <v>9831889.8259418644</v>
      </c>
      <c r="BS60" s="530">
        <v>10863756.670952382</v>
      </c>
      <c r="BT60" s="531">
        <v>259565.44119047618</v>
      </c>
      <c r="BU60" s="529">
        <v>1517259.7023678706</v>
      </c>
      <c r="BV60" s="530">
        <v>5175948.2032967042</v>
      </c>
      <c r="BW60" s="531">
        <v>139468.73809523811</v>
      </c>
      <c r="BX60" s="529">
        <v>738686.90438973648</v>
      </c>
      <c r="BY60" s="530">
        <v>38400329.92163004</v>
      </c>
      <c r="BZ60" s="531">
        <v>965196.38095238095</v>
      </c>
      <c r="CA60" s="529">
        <v>5410792.5069118896</v>
      </c>
      <c r="CB60" s="530">
        <v>696007936.61780202</v>
      </c>
      <c r="CC60" s="531">
        <v>17226265.419285711</v>
      </c>
      <c r="CD60" s="529">
        <v>97802921.739165306</v>
      </c>
      <c r="CE60" s="530">
        <v>337124933.12851018</v>
      </c>
      <c r="CF60" s="531">
        <v>8445972.5555379521</v>
      </c>
      <c r="CG60" s="529">
        <v>47474837.665268891</v>
      </c>
      <c r="CH60" s="530">
        <v>420023804.43703824</v>
      </c>
      <c r="CI60" s="531">
        <v>10185339.790641028</v>
      </c>
      <c r="CJ60" s="529">
        <v>58791719.875091448</v>
      </c>
      <c r="CK60" s="530">
        <v>345570065.0745489</v>
      </c>
      <c r="CL60" s="531">
        <v>8768102.3165180366</v>
      </c>
      <c r="CM60" s="529">
        <v>48774658.137218073</v>
      </c>
      <c r="CN60" s="530">
        <v>828555066.31368482</v>
      </c>
      <c r="CO60" s="531">
        <v>17720855.887194145</v>
      </c>
      <c r="CP60" s="529">
        <v>102541676.79567614</v>
      </c>
      <c r="CQ60" s="530"/>
      <c r="CR60" s="531"/>
      <c r="CS60" s="529"/>
      <c r="CT60" s="530">
        <v>153948339.61782718</v>
      </c>
      <c r="CU60" s="531">
        <v>1985885.0716477332</v>
      </c>
      <c r="CV60" s="529">
        <v>11640165.814964466</v>
      </c>
      <c r="CW60" s="530">
        <v>19694889.619245905</v>
      </c>
      <c r="CX60" s="531">
        <v>252498.584862127</v>
      </c>
      <c r="CY60" s="529">
        <v>1480229.7732268393</v>
      </c>
      <c r="CZ60" s="530">
        <v>19694889.619245905</v>
      </c>
      <c r="DA60" s="531">
        <v>252498.584862127</v>
      </c>
      <c r="DB60" s="529">
        <v>1480229.7732268393</v>
      </c>
      <c r="DC60" s="530"/>
      <c r="DD60" s="531"/>
      <c r="DE60" s="529"/>
      <c r="DF60" s="530"/>
      <c r="DG60" s="531"/>
      <c r="DH60" s="529"/>
      <c r="DI60" s="530"/>
      <c r="DJ60" s="531"/>
      <c r="DK60" s="529"/>
      <c r="DL60" s="530"/>
      <c r="DM60" s="531"/>
      <c r="DN60" s="529"/>
      <c r="DO60" s="530"/>
      <c r="DP60" s="531"/>
      <c r="DQ60" s="529"/>
      <c r="DR60" s="530"/>
      <c r="DS60" s="531"/>
      <c r="DT60" s="529"/>
      <c r="DU60" s="530"/>
      <c r="DV60" s="531"/>
      <c r="DW60" s="529"/>
      <c r="DX60" s="530">
        <v>27239122.22706667</v>
      </c>
      <c r="DY60" s="531">
        <v>349219.51573162398</v>
      </c>
      <c r="DZ60" s="529">
        <v>2047239.6899177372</v>
      </c>
      <c r="EA60" s="530">
        <v>19694914.619245902</v>
      </c>
      <c r="EB60" s="531">
        <v>252498.9053749475</v>
      </c>
      <c r="EC60" s="529">
        <v>1480231.652181094</v>
      </c>
      <c r="ED60" s="530">
        <v>25264002.799177207</v>
      </c>
      <c r="EE60" s="531">
        <v>323897.47178432316</v>
      </c>
      <c r="EF60" s="529">
        <v>1898793.5376740729</v>
      </c>
      <c r="EG60" s="530">
        <v>25264002.799177207</v>
      </c>
      <c r="EH60" s="528">
        <v>323897.47178432316</v>
      </c>
      <c r="EI60" s="528">
        <v>1898793.5376740729</v>
      </c>
      <c r="EJ60" s="530"/>
      <c r="EK60" s="531"/>
      <c r="EL60" s="529"/>
      <c r="EM60" s="530"/>
      <c r="EN60" s="531"/>
      <c r="EO60" s="529"/>
      <c r="EP60" s="530"/>
      <c r="EQ60" s="531"/>
      <c r="ER60" s="529"/>
      <c r="ES60" s="530">
        <v>11830217.715622712</v>
      </c>
      <c r="ET60" s="531">
        <v>284623.22452380956</v>
      </c>
      <c r="EU60" s="529">
        <v>1654204.4274239906</v>
      </c>
      <c r="EV60" s="530">
        <v>18061374.929358974</v>
      </c>
      <c r="EW60" s="531">
        <v>434231.64428571425</v>
      </c>
      <c r="EX60" s="529">
        <v>2525192.283929409</v>
      </c>
      <c r="EY60" s="530">
        <v>33374757.947655648</v>
      </c>
      <c r="EZ60" s="531">
        <v>483593.79691855656</v>
      </c>
      <c r="FA60" s="529">
        <v>2807870.908071741</v>
      </c>
      <c r="FB60" s="530">
        <v>33763562.270000003</v>
      </c>
      <c r="FC60" s="531">
        <v>703780.54489010992</v>
      </c>
      <c r="FD60" s="529">
        <v>4125793.0888324948</v>
      </c>
      <c r="FE60" s="530">
        <v>112005777.13105848</v>
      </c>
      <c r="FF60" s="531">
        <v>1617264.7598277878</v>
      </c>
      <c r="FG60" s="529">
        <v>9480938.08127602</v>
      </c>
      <c r="FH60" s="530">
        <f>+FH35-FI58-FI56-FI54-FI52-FI50-FI48-FI46-FI44-FI42-FI40</f>
        <v>0</v>
      </c>
      <c r="FI60" s="531"/>
      <c r="FJ60" s="529">
        <f>+FH60*FH33*FH37/13+FI60</f>
        <v>0</v>
      </c>
      <c r="FK60" s="530"/>
      <c r="FL60" s="531"/>
      <c r="FM60" s="529"/>
      <c r="FN60" s="530">
        <f>+FN35-FO58-FO56-FO54-FO52-FO50-FO48-FO46-FO44-FO42-FO40</f>
        <v>0</v>
      </c>
      <c r="FO60" s="531"/>
      <c r="FP60" s="529">
        <f>+FN60*FN33*FN37/13+FO60</f>
        <v>0</v>
      </c>
      <c r="FQ60" s="530"/>
      <c r="FR60" s="531"/>
      <c r="FS60" s="529"/>
      <c r="FT60" s="530"/>
      <c r="FU60" s="531"/>
      <c r="FV60" s="529"/>
      <c r="FW60" s="530">
        <f>+FW35-FX58-FX56-FX54-FX52-FX50-FX48-FX46-FX44-FX42-FX40</f>
        <v>0</v>
      </c>
      <c r="FX60" s="531"/>
      <c r="FY60" s="529">
        <f>+FW60*FW33*FW37/13+FX60</f>
        <v>0</v>
      </c>
      <c r="FZ60" s="530">
        <f>+FZ35-GA58-GA56-GA54-GA52-GA50-GA48-GA46-GA44-GA42-GA40</f>
        <v>0</v>
      </c>
      <c r="GA60" s="531"/>
      <c r="GB60" s="529">
        <f>+FZ60*FZ33*FZ37/13+GA60</f>
        <v>0</v>
      </c>
      <c r="GC60" s="530">
        <v>72001234.09615384</v>
      </c>
      <c r="GD60" s="531"/>
      <c r="GE60" s="529">
        <v>8335563.9916485893</v>
      </c>
      <c r="GF60" s="530">
        <v>3028455.230769231</v>
      </c>
      <c r="GG60" s="531"/>
      <c r="GH60" s="529">
        <v>350603.46796567336</v>
      </c>
      <c r="GI60" s="530">
        <v>3108397.3345019957</v>
      </c>
      <c r="GJ60" s="531"/>
      <c r="GK60" s="529">
        <v>5826722.3972611483</v>
      </c>
      <c r="GL60" s="530">
        <v>19887254.395708296</v>
      </c>
      <c r="GM60" s="531"/>
      <c r="GN60" s="529">
        <v>1426554.934126077</v>
      </c>
      <c r="GO60" s="530">
        <v>5133132.9761852575</v>
      </c>
      <c r="GP60" s="531"/>
      <c r="GQ60" s="529">
        <v>1064877.49847516</v>
      </c>
      <c r="GR60" s="530">
        <v>46154189.645512253</v>
      </c>
      <c r="GS60" s="531"/>
      <c r="GT60" s="529">
        <v>2887183.2156975321</v>
      </c>
      <c r="GU60" s="530">
        <v>31456932.685517464</v>
      </c>
      <c r="GV60" s="531"/>
      <c r="GW60" s="529">
        <v>1636014.9335426555</v>
      </c>
      <c r="GX60" s="530">
        <v>29153435.147353794</v>
      </c>
      <c r="GY60" s="531"/>
      <c r="GZ60" s="529">
        <v>1549512.7681593539</v>
      </c>
      <c r="HA60" s="530">
        <v>13451622.453564687</v>
      </c>
      <c r="HB60" s="531"/>
      <c r="HC60" s="529">
        <v>1007912.7015921033</v>
      </c>
      <c r="HD60" s="530">
        <v>32115662.025601886</v>
      </c>
      <c r="HE60" s="531"/>
      <c r="HF60" s="529">
        <v>1793514.1621950129</v>
      </c>
      <c r="HG60" s="530">
        <v>16422638.283834316</v>
      </c>
      <c r="HH60" s="531"/>
      <c r="HI60" s="529">
        <v>1119514.3318620385</v>
      </c>
      <c r="HJ60" s="530">
        <v>16422638.283834316</v>
      </c>
      <c r="HK60" s="531"/>
      <c r="HL60" s="529">
        <v>1119514.3318620385</v>
      </c>
      <c r="HM60" s="530">
        <v>17333648.425077956</v>
      </c>
      <c r="HN60" s="531"/>
      <c r="HO60" s="529">
        <v>1276433.9289448801</v>
      </c>
      <c r="HP60" s="530">
        <v>17333648.425077956</v>
      </c>
      <c r="HQ60" s="531"/>
      <c r="HR60" s="529">
        <v>1276433.9289448801</v>
      </c>
      <c r="HS60" s="530">
        <v>906568.94663531217</v>
      </c>
      <c r="HT60" s="531"/>
      <c r="HU60" s="529">
        <v>1081821.0296458921</v>
      </c>
      <c r="HV60" s="530">
        <v>715475.24556341115</v>
      </c>
      <c r="HW60" s="531"/>
      <c r="HX60" s="529">
        <v>863750.37219154346</v>
      </c>
      <c r="HY60" s="530">
        <v>2285676.6493473994</v>
      </c>
      <c r="HZ60" s="531"/>
      <c r="IA60" s="529">
        <v>1326707.9236433175</v>
      </c>
      <c r="IB60" s="530">
        <v>2524126.9154440211</v>
      </c>
      <c r="IC60" s="531"/>
      <c r="ID60" s="529">
        <v>1323678.7947332351</v>
      </c>
      <c r="IE60" s="530">
        <v>7543948.7557525309</v>
      </c>
      <c r="IF60" s="531"/>
      <c r="IG60" s="529">
        <v>639295.12622075691</v>
      </c>
      <c r="IH60" s="530">
        <v>7544668.9965550667</v>
      </c>
      <c r="II60" s="531"/>
      <c r="IJ60" s="529">
        <v>639378.50830960984</v>
      </c>
      <c r="IK60" s="530">
        <v>16168432.266873922</v>
      </c>
      <c r="IL60" s="531"/>
      <c r="IM60" s="529">
        <v>851764.52803791943</v>
      </c>
      <c r="IN60" s="530">
        <v>3913245.5256225411</v>
      </c>
      <c r="IO60" s="531"/>
      <c r="IP60" s="529">
        <v>145980.77298512516</v>
      </c>
      <c r="IQ60" s="650">
        <f>G60+J60+M60+P60+S60+V60+Y60+AB60+AE60+AH60+AK60+AN60+AQ60+AT60+AW60+AZ60+BC60+BF60+BI60+BL60+BO60+BR60+BU60+BX60+CA60+CD60+CG60+CJ60+CM60+CP60+CV60+CY60+DB60+DE60+DH60+DK60+DN60+DQ60+DT60+DW60+DZ60+EC60+EF60+EI60+EL60+EO60+EU60+EX60+FA60+FD60+FG60+FJ60+FM60+FP60+FS60+FV60+FY60+GB60+GE60+IP60+IM60+IJ60+IG60+ID60+IA60+HX60+HU60+HR60+HO60+HL60+HI60+HF60+HC60+GZ60+GW60+GT60+GQ60+GN60+GK60+GH60</f>
        <v>522903601.7413553</v>
      </c>
      <c r="IR60" s="650"/>
      <c r="IS60" s="650">
        <f>+IQ60</f>
        <v>522903601.7413553</v>
      </c>
      <c r="IT60" s="657"/>
    </row>
    <row r="61" spans="1:265" s="1056" customFormat="1" ht="20.399999999999999">
      <c r="A61" s="653">
        <f t="shared" si="6"/>
        <v>43</v>
      </c>
      <c r="B61" s="508"/>
      <c r="C61" s="652" t="str">
        <f t="shared" si="9"/>
        <v>W Increased ROE</v>
      </c>
      <c r="D61" s="651">
        <v>2016</v>
      </c>
      <c r="E61" s="530">
        <v>15756645.459999992</v>
      </c>
      <c r="F61" s="528">
        <v>492395.17</v>
      </c>
      <c r="G61" s="529">
        <v>2316537.8833061475</v>
      </c>
      <c r="H61" s="530">
        <v>6452015.6252380935</v>
      </c>
      <c r="I61" s="528">
        <v>192119.57190476189</v>
      </c>
      <c r="J61" s="529">
        <v>939067.72903588507</v>
      </c>
      <c r="K61" s="530">
        <v>69218151.671964318</v>
      </c>
      <c r="L61" s="528">
        <v>2061086.4021428572</v>
      </c>
      <c r="M61" s="529">
        <v>10074453.671303555</v>
      </c>
      <c r="N61" s="530">
        <v>17478132.246111114</v>
      </c>
      <c r="O61" s="528">
        <v>528306.26404761907</v>
      </c>
      <c r="P61" s="529">
        <v>2551745.0511855516</v>
      </c>
      <c r="Q61" s="530">
        <v>22415723.162568051</v>
      </c>
      <c r="R61" s="528">
        <v>642982.09523809503</v>
      </c>
      <c r="S61" s="529">
        <v>3238044.4880734771</v>
      </c>
      <c r="T61" s="530">
        <v>21825522.635183148</v>
      </c>
      <c r="U61" s="528">
        <v>614263.2228571428</v>
      </c>
      <c r="V61" s="529">
        <v>3140998.2553954544</v>
      </c>
      <c r="W61" s="530">
        <v>13248620.98379121</v>
      </c>
      <c r="X61" s="528">
        <v>374560.81380952382</v>
      </c>
      <c r="Y61" s="529">
        <v>1908350.191141726</v>
      </c>
      <c r="Z61" s="530">
        <v>5775873.5771794897</v>
      </c>
      <c r="AA61" s="528">
        <v>165749.88095238095</v>
      </c>
      <c r="AB61" s="529">
        <v>834421.25047302782</v>
      </c>
      <c r="AC61" s="530">
        <v>17795035.586446889</v>
      </c>
      <c r="AD61" s="528">
        <v>501754.90738095244</v>
      </c>
      <c r="AE61" s="529">
        <v>2561881.5111333663</v>
      </c>
      <c r="AF61" s="530">
        <v>22546.816666666662</v>
      </c>
      <c r="AG61" s="528">
        <v>666.38928571428573</v>
      </c>
      <c r="AH61" s="529">
        <v>3276.6283391447369</v>
      </c>
      <c r="AI61" s="530">
        <v>8049870.7848534789</v>
      </c>
      <c r="AJ61" s="528">
        <v>218069.47404761909</v>
      </c>
      <c r="AK61" s="529">
        <v>1150000.9040289419</v>
      </c>
      <c r="AL61" s="530">
        <v>18362317.735351674</v>
      </c>
      <c r="AM61" s="528">
        <v>491118.82585882989</v>
      </c>
      <c r="AN61" s="529">
        <v>2616919.5352411689</v>
      </c>
      <c r="AO61" s="530">
        <v>19116489.836021323</v>
      </c>
      <c r="AP61" s="528">
        <v>504054.10714853473</v>
      </c>
      <c r="AQ61" s="529">
        <v>2717165.1228716327</v>
      </c>
      <c r="AR61" s="530">
        <v>73449702.323131874</v>
      </c>
      <c r="AS61" s="528">
        <v>1915126.5361904763</v>
      </c>
      <c r="AT61" s="529">
        <v>10418379.314669041</v>
      </c>
      <c r="AU61" s="530">
        <v>13165512.077967035</v>
      </c>
      <c r="AV61" s="528">
        <v>342972.41952380957</v>
      </c>
      <c r="AW61" s="529">
        <v>1867140.3006209864</v>
      </c>
      <c r="AX61" s="530">
        <v>17014618.940676451</v>
      </c>
      <c r="AY61" s="528">
        <v>444403.11105952383</v>
      </c>
      <c r="AZ61" s="529">
        <v>2414181.0843665223</v>
      </c>
      <c r="BA61" s="530">
        <v>5878037.7881852658</v>
      </c>
      <c r="BB61" s="528">
        <v>152152.4606071428</v>
      </c>
      <c r="BC61" s="529">
        <v>832651.35404713906</v>
      </c>
      <c r="BD61" s="530">
        <v>42680131.016227126</v>
      </c>
      <c r="BE61" s="528">
        <v>1096983.2311904763</v>
      </c>
      <c r="BF61" s="529">
        <v>6038050.8076517954</v>
      </c>
      <c r="BG61" s="530">
        <v>15330967.156591969</v>
      </c>
      <c r="BH61" s="528">
        <v>388478.97698634281</v>
      </c>
      <c r="BI61" s="529">
        <v>2163341.0247253492</v>
      </c>
      <c r="BJ61" s="530">
        <v>20742549.50347985</v>
      </c>
      <c r="BK61" s="528">
        <v>524777.29190476181</v>
      </c>
      <c r="BL61" s="529">
        <v>2926136.8089554701</v>
      </c>
      <c r="BM61" s="530">
        <v>65809557.018324584</v>
      </c>
      <c r="BN61" s="528">
        <v>1625244.2964285719</v>
      </c>
      <c r="BO61" s="529">
        <v>9243999.4563153945</v>
      </c>
      <c r="BP61" s="530">
        <v>70208024.351831526</v>
      </c>
      <c r="BQ61" s="528">
        <v>1703925.2561904767</v>
      </c>
      <c r="BR61" s="529">
        <v>9831889.8259418644</v>
      </c>
      <c r="BS61" s="530">
        <v>10863756.670952382</v>
      </c>
      <c r="BT61" s="528">
        <v>259565.44119047618</v>
      </c>
      <c r="BU61" s="529">
        <v>1517259.7023678706</v>
      </c>
      <c r="BV61" s="530">
        <v>5175948.2032967042</v>
      </c>
      <c r="BW61" s="528">
        <v>139468.73809523811</v>
      </c>
      <c r="BX61" s="529">
        <v>783397.09792059683</v>
      </c>
      <c r="BY61" s="530">
        <v>38400329.92163004</v>
      </c>
      <c r="BZ61" s="528">
        <v>965196.38095238095</v>
      </c>
      <c r="CA61" s="529">
        <v>5742497.1753147598</v>
      </c>
      <c r="CB61" s="530">
        <v>696007936.61780202</v>
      </c>
      <c r="CC61" s="528">
        <v>17226265.419285711</v>
      </c>
      <c r="CD61" s="529">
        <v>103815085.75683773</v>
      </c>
      <c r="CE61" s="530">
        <v>337124933.12851018</v>
      </c>
      <c r="CF61" s="528">
        <v>8445972.5555379521</v>
      </c>
      <c r="CG61" s="529">
        <v>47474837.665268891</v>
      </c>
      <c r="CH61" s="530">
        <v>420023804.43703824</v>
      </c>
      <c r="CI61" s="528">
        <v>10185339.790641028</v>
      </c>
      <c r="CJ61" s="529">
        <v>58791719.875091448</v>
      </c>
      <c r="CK61" s="530">
        <v>345570065.0745489</v>
      </c>
      <c r="CL61" s="528">
        <v>8768102.3165180366</v>
      </c>
      <c r="CM61" s="529">
        <v>48774658.137218073</v>
      </c>
      <c r="CN61" s="530">
        <v>828555066.31368482</v>
      </c>
      <c r="CO61" s="528">
        <v>17720855.887194145</v>
      </c>
      <c r="CP61" s="529">
        <v>103807444.60165444</v>
      </c>
      <c r="CQ61" s="530"/>
      <c r="CR61" s="528"/>
      <c r="CS61" s="529"/>
      <c r="CT61" s="530">
        <v>153948339.61782718</v>
      </c>
      <c r="CU61" s="528">
        <v>1985885.0716477332</v>
      </c>
      <c r="CV61" s="529">
        <v>11640165.814964466</v>
      </c>
      <c r="CW61" s="530">
        <v>19694889.619245905</v>
      </c>
      <c r="CX61" s="528">
        <v>252498.584862127</v>
      </c>
      <c r="CY61" s="529">
        <v>1480229.7732268393</v>
      </c>
      <c r="CZ61" s="530">
        <v>19694889.619245905</v>
      </c>
      <c r="DA61" s="528">
        <v>252498.584862127</v>
      </c>
      <c r="DB61" s="529">
        <v>1480229.7732268393</v>
      </c>
      <c r="DC61" s="530"/>
      <c r="DD61" s="528"/>
      <c r="DE61" s="529"/>
      <c r="DF61" s="530"/>
      <c r="DG61" s="528"/>
      <c r="DH61" s="529"/>
      <c r="DI61" s="530"/>
      <c r="DJ61" s="528"/>
      <c r="DK61" s="529"/>
      <c r="DL61" s="530"/>
      <c r="DM61" s="528"/>
      <c r="DN61" s="529"/>
      <c r="DO61" s="530"/>
      <c r="DP61" s="528"/>
      <c r="DQ61" s="529"/>
      <c r="DR61" s="530"/>
      <c r="DS61" s="528"/>
      <c r="DT61" s="529"/>
      <c r="DU61" s="530"/>
      <c r="DV61" s="528"/>
      <c r="DW61" s="529"/>
      <c r="DX61" s="530">
        <v>27239122.22706667</v>
      </c>
      <c r="DY61" s="528">
        <v>349219.51573162398</v>
      </c>
      <c r="DZ61" s="529">
        <v>2047239.6899177372</v>
      </c>
      <c r="EA61" s="530">
        <v>19694914.619245902</v>
      </c>
      <c r="EB61" s="528">
        <v>252498.9053749475</v>
      </c>
      <c r="EC61" s="529">
        <v>1480231.652181094</v>
      </c>
      <c r="ED61" s="530">
        <v>25264002.799177207</v>
      </c>
      <c r="EE61" s="528">
        <v>323897.47178432316</v>
      </c>
      <c r="EF61" s="529">
        <v>1898793.5376740729</v>
      </c>
      <c r="EG61" s="530">
        <v>25264002.799177207</v>
      </c>
      <c r="EH61" s="528">
        <v>323897.47178432316</v>
      </c>
      <c r="EI61" s="528">
        <v>1898793.5376740729</v>
      </c>
      <c r="EJ61" s="530"/>
      <c r="EK61" s="528"/>
      <c r="EL61" s="529"/>
      <c r="EM61" s="530"/>
      <c r="EN61" s="528"/>
      <c r="EO61" s="529"/>
      <c r="EP61" s="530"/>
      <c r="EQ61" s="528"/>
      <c r="ER61" s="529"/>
      <c r="ES61" s="530">
        <v>11830217.715622712</v>
      </c>
      <c r="ET61" s="528">
        <v>284623.22452380956</v>
      </c>
      <c r="EU61" s="529">
        <v>1654204.4274239906</v>
      </c>
      <c r="EV61" s="530">
        <v>18061374.929358974</v>
      </c>
      <c r="EW61" s="528">
        <v>434231.64428571425</v>
      </c>
      <c r="EX61" s="529">
        <v>2525192.283929409</v>
      </c>
      <c r="EY61" s="530">
        <v>33374757.947655648</v>
      </c>
      <c r="EZ61" s="528">
        <v>483593.79691855656</v>
      </c>
      <c r="FA61" s="529">
        <v>2807870.908071741</v>
      </c>
      <c r="FB61" s="530">
        <v>33763562.270000003</v>
      </c>
      <c r="FC61" s="528">
        <v>703780.54489010992</v>
      </c>
      <c r="FD61" s="529">
        <v>4125793.0888324948</v>
      </c>
      <c r="FE61" s="530">
        <v>112005777.13105848</v>
      </c>
      <c r="FF61" s="528">
        <v>1617264.7598277878</v>
      </c>
      <c r="FG61" s="529">
        <v>9480938.08127602</v>
      </c>
      <c r="FH61" s="530">
        <f>+FH60</f>
        <v>0</v>
      </c>
      <c r="FI61" s="528"/>
      <c r="FJ61" s="529">
        <f>+FH61*FH34*FH37/13+FI61</f>
        <v>0</v>
      </c>
      <c r="FK61" s="530"/>
      <c r="FL61" s="528"/>
      <c r="FM61" s="529"/>
      <c r="FN61" s="530">
        <f>+FN60</f>
        <v>0</v>
      </c>
      <c r="FO61" s="528"/>
      <c r="FP61" s="529">
        <f>+FP60</f>
        <v>0</v>
      </c>
      <c r="FQ61" s="530"/>
      <c r="FR61" s="528"/>
      <c r="FS61" s="529"/>
      <c r="FT61" s="530"/>
      <c r="FU61" s="528"/>
      <c r="FV61" s="529"/>
      <c r="FW61" s="530">
        <f>+FW60</f>
        <v>0</v>
      </c>
      <c r="FX61" s="528"/>
      <c r="FY61" s="529">
        <f>+FY60</f>
        <v>0</v>
      </c>
      <c r="FZ61" s="530">
        <f>+FZ60</f>
        <v>0</v>
      </c>
      <c r="GA61" s="528"/>
      <c r="GB61" s="529">
        <f>+GB60</f>
        <v>0</v>
      </c>
      <c r="GC61" s="530">
        <v>72001234.09615384</v>
      </c>
      <c r="GD61" s="528"/>
      <c r="GE61" s="529">
        <v>8459954.3056339342</v>
      </c>
      <c r="GF61" s="530">
        <v>3028455.230769231</v>
      </c>
      <c r="GG61" s="528"/>
      <c r="GH61" s="529">
        <v>355835.46852475923</v>
      </c>
      <c r="GI61" s="530">
        <v>3108397.3345019957</v>
      </c>
      <c r="GJ61" s="528"/>
      <c r="GK61" s="529">
        <v>5826722.3972611483</v>
      </c>
      <c r="GL61" s="530">
        <v>19887254.395708296</v>
      </c>
      <c r="GM61" s="528"/>
      <c r="GN61" s="529">
        <v>1426554.934126077</v>
      </c>
      <c r="GO61" s="530">
        <v>5133132.9761852575</v>
      </c>
      <c r="GP61" s="528"/>
      <c r="GQ61" s="529">
        <v>1064877.49847516</v>
      </c>
      <c r="GR61" s="530">
        <v>46154189.645512253</v>
      </c>
      <c r="GS61" s="528"/>
      <c r="GT61" s="529">
        <v>2887183.2156975321</v>
      </c>
      <c r="GU61" s="530">
        <v>31456932.685517464</v>
      </c>
      <c r="GV61" s="528"/>
      <c r="GW61" s="529">
        <v>1636014.9335426555</v>
      </c>
      <c r="GX61" s="530">
        <v>29153435.147353794</v>
      </c>
      <c r="GY61" s="528"/>
      <c r="GZ61" s="529">
        <v>1549512.7681593539</v>
      </c>
      <c r="HA61" s="530">
        <v>13451622.453564687</v>
      </c>
      <c r="HB61" s="528"/>
      <c r="HC61" s="529">
        <v>1007912.7015921033</v>
      </c>
      <c r="HD61" s="530">
        <v>32115662.025601886</v>
      </c>
      <c r="HE61" s="528"/>
      <c r="HF61" s="529">
        <v>1793514.1621950129</v>
      </c>
      <c r="HG61" s="530">
        <v>16422638.283834316</v>
      </c>
      <c r="HH61" s="528"/>
      <c r="HI61" s="529">
        <v>1119514.3318620385</v>
      </c>
      <c r="HJ61" s="530">
        <v>16422638.283834316</v>
      </c>
      <c r="HK61" s="528"/>
      <c r="HL61" s="529">
        <v>1119514.3318620385</v>
      </c>
      <c r="HM61" s="530">
        <v>17333648.425077956</v>
      </c>
      <c r="HN61" s="528"/>
      <c r="HO61" s="529">
        <v>1276433.9289448801</v>
      </c>
      <c r="HP61" s="530">
        <v>17333648.425077956</v>
      </c>
      <c r="HQ61" s="528"/>
      <c r="HR61" s="529">
        <v>1276433.9289448801</v>
      </c>
      <c r="HS61" s="530">
        <v>906568.94663531217</v>
      </c>
      <c r="HT61" s="528"/>
      <c r="HU61" s="529">
        <v>1081821.0296458921</v>
      </c>
      <c r="HV61" s="530">
        <v>715475.24556341115</v>
      </c>
      <c r="HW61" s="528"/>
      <c r="HX61" s="529">
        <v>863750.37219154346</v>
      </c>
      <c r="HY61" s="530">
        <v>2285676.6493473994</v>
      </c>
      <c r="HZ61" s="528"/>
      <c r="IA61" s="529">
        <v>1326707.9236433175</v>
      </c>
      <c r="IB61" s="530">
        <v>2524126.9154440211</v>
      </c>
      <c r="IC61" s="528"/>
      <c r="ID61" s="529">
        <v>1323678.7947332351</v>
      </c>
      <c r="IE61" s="530">
        <v>7543948.7557525309</v>
      </c>
      <c r="IF61" s="528"/>
      <c r="IG61" s="529">
        <v>639295.12622075691</v>
      </c>
      <c r="IH61" s="530">
        <v>7544668.9965550667</v>
      </c>
      <c r="II61" s="528"/>
      <c r="IJ61" s="529">
        <v>639378.50830960984</v>
      </c>
      <c r="IK61" s="530">
        <v>16168432.266873922</v>
      </c>
      <c r="IL61" s="528"/>
      <c r="IM61" s="529">
        <v>851764.52803791943</v>
      </c>
      <c r="IN61" s="530">
        <v>3913245.5256225411</v>
      </c>
      <c r="IO61" s="528"/>
      <c r="IP61" s="529">
        <v>145980.77298512516</v>
      </c>
      <c r="IQ61" s="650">
        <f>G61+J61+M61+P61+S61+V61+Y61+AB61+AE61+AH61+AK61+AN61+AQ61+AT61+AW61+AZ61+BC61+BF61+BI61+BL61+BO61+BR61+BU61+BX61+CA61+CD61+CG61+CJ61+CM61+CP61+CV61+CY61+DB61+DE61+DH61+DK61+DN61+DQ61+DT61+DW61+DZ61+EC61+EF61+EI61+EL61+EO61+EU61+EX61+FA61+FD61+FG61+FJ61+FM61+FP61+FS61+FV61+FY61+GB61+GE61+IP61+IM61+IJ61+IG61+ID61+IA61+HX61+HU61+HR61+HO61+HL61+HI61+HF61+HC61+GZ61+GW61+GT61+GQ61+GN61+GK61+GH61</f>
        <v>530687570.74148417</v>
      </c>
      <c r="IR61" s="650">
        <f>+IQ61</f>
        <v>530687570.74148417</v>
      </c>
      <c r="IS61" s="650"/>
      <c r="IT61" s="657">
        <f>+IR61-IS60</f>
        <v>7783969.0001288652</v>
      </c>
    </row>
    <row r="62" spans="1:265" s="1056" customFormat="1" ht="20.399999999999999">
      <c r="A62" s="653">
        <f>+A61+1</f>
        <v>44</v>
      </c>
      <c r="B62" s="508"/>
      <c r="C62" s="652" t="str">
        <f t="shared" si="9"/>
        <v>W  11.68 % ROE</v>
      </c>
      <c r="D62" s="651">
        <v>2017</v>
      </c>
      <c r="E62" s="530">
        <f>+E35-F60-F58-F56-F54-F52-F50-F48-F46-F44-F42-F40</f>
        <v>15264250.289999992</v>
      </c>
      <c r="F62" s="531">
        <f>+E36/13*(E37)</f>
        <v>492395.17</v>
      </c>
      <c r="G62" s="529">
        <f>+E62*E33*E37/13+F62</f>
        <v>2176784.7906566826</v>
      </c>
      <c r="H62" s="530">
        <f>+H35-I60-I58-I56-I54-I52-I50-I48-I46-I44-I42-I40</f>
        <v>6259896.0533333318</v>
      </c>
      <c r="I62" s="531">
        <f>+H36/13*(H37)</f>
        <v>192119.57190476189</v>
      </c>
      <c r="J62" s="529">
        <f>+H62*H33*H37/13+I62</f>
        <v>882890.73578774091</v>
      </c>
      <c r="K62" s="530">
        <f>+K35-L60-L58-L56-L54-L52-L50-L48-L46-L44-L42-L40</f>
        <v>67157065.269821465</v>
      </c>
      <c r="L62" s="531">
        <f>+K36/13*(K37)</f>
        <v>2061086.4021428572</v>
      </c>
      <c r="M62" s="529">
        <f>+K62*K33*K37/13+L62</f>
        <v>9471778.80728231</v>
      </c>
      <c r="N62" s="530">
        <f>+N35-O60-O58-O56-O54-O52-O50-O48-O46-O44-O42-O40</f>
        <v>16949825.982063495</v>
      </c>
      <c r="O62" s="531">
        <f>+N36/13*(N37)</f>
        <v>528306.26404761907</v>
      </c>
      <c r="P62" s="529">
        <f>+N62*N33*N37/13+O62</f>
        <v>2398696.9097532015</v>
      </c>
      <c r="Q62" s="530">
        <f>+Q35-R60-R58-R56-R54-R52-R50-R48-R46-R44-R42-R40</f>
        <v>21772741.058996622</v>
      </c>
      <c r="R62" s="531">
        <f>+Q36/13*(Q37)</f>
        <v>642982.10357142857</v>
      </c>
      <c r="S62" s="529">
        <f>+Q62*Q33*Q37/13+R62</f>
        <v>3045574.9827674311</v>
      </c>
      <c r="T62" s="530">
        <f>+T35-U60-U58-U56-U54-U52-U50-U48-U46-U44-U42-U40</f>
        <v>21211259.412326004</v>
      </c>
      <c r="U62" s="531">
        <f>+T36/13*(T37)</f>
        <v>614263.2228571428</v>
      </c>
      <c r="V62" s="529">
        <f>+T62*T33*T37/13+U62</f>
        <v>2954897.3526961068</v>
      </c>
      <c r="W62" s="530">
        <f>+W35-X60-X58-X56-X54-X52-X50-X48-X46-X44-X42-X40</f>
        <v>12874060.169981686</v>
      </c>
      <c r="X62" s="531">
        <f>+W36/13*(W37)</f>
        <v>374560.81380952382</v>
      </c>
      <c r="Y62" s="529">
        <f>+W62*W33*W37/13+X62</f>
        <v>1795196.1489254003</v>
      </c>
      <c r="Z62" s="530">
        <f>+Z35-AA60-AA58-AA56-AA54-AA52-AA50-AA48-AA46-AA44-AA42-AA40</f>
        <v>5610123.6962271091</v>
      </c>
      <c r="AA62" s="531">
        <f>+Z36/13*(Z37)</f>
        <v>165749.88095238095</v>
      </c>
      <c r="AB62" s="529">
        <f>+Z62*Z33*Z37/13+AA62</f>
        <v>784819.53357172688</v>
      </c>
      <c r="AC62" s="530">
        <f>+AC35-AD60-AD58-AD56-AD54-AD52-AD50-AD48-AD46-AD44-AD42-AD40</f>
        <v>17293280.679065935</v>
      </c>
      <c r="AD62" s="531">
        <f>+AC36/13*(AC37)</f>
        <v>501754.90738095244</v>
      </c>
      <c r="AE62" s="529">
        <f>+AC62*AC33*AC37/13+AD62</f>
        <v>2410045.3199146311</v>
      </c>
      <c r="AF62" s="530">
        <f>+AF35-AG60-AG58-AG56-AG54-AG52-AG50-AG48-AG46-AG44-AG42-AG40</f>
        <v>21880.427380952377</v>
      </c>
      <c r="AG62" s="531">
        <f>+AF36/13*(AF37)</f>
        <v>666.38928571428573</v>
      </c>
      <c r="AH62" s="529">
        <f>+AF62*AF33*AF37/13+AG62</f>
        <v>3080.8652066282166</v>
      </c>
      <c r="AI62" s="530">
        <f>+AI35-AJ60-AJ58-AJ56-AJ54-AJ52-AJ50-AJ48-AJ46-AJ44-AJ42-AJ40</f>
        <v>7831801.31080586</v>
      </c>
      <c r="AJ62" s="531">
        <f>+AI36/13*(AI37)</f>
        <v>218069.47404761909</v>
      </c>
      <c r="AK62" s="529">
        <f>+AI62*AI33*AI37/13+AJ62</f>
        <v>1082298.2824293242</v>
      </c>
      <c r="AL62" s="530">
        <f>+AL35-AM60-AM58-AM56-AM54-AM52-AM50-AM48-AM46-AM44-AM42-AM40</f>
        <v>17871198.909492843</v>
      </c>
      <c r="AM62" s="531">
        <f>+AL36/13*(AL37)</f>
        <v>491118.82585882989</v>
      </c>
      <c r="AN62" s="529">
        <f>+AL62*AL33*AL37/13+AM62</f>
        <v>2463181.7428015252</v>
      </c>
      <c r="AO62" s="530">
        <f>+AO35-AP60-AP58-AP56-AP54-AP52-AP50-AP48-AP46-AP44-AP42-AP40</f>
        <v>18612435.728872787</v>
      </c>
      <c r="AP62" s="531">
        <f>+AO36/13*(AO37)</f>
        <v>504054.10714853473</v>
      </c>
      <c r="AQ62" s="529">
        <f>+AO62*AO33*AO37/13+AP62</f>
        <v>2557911.5165354544</v>
      </c>
      <c r="AR62" s="530">
        <f>+AR35-AS60-AS58-AS56-AS54-AS52-AS50-AS48-AS46-AS44-AS42-AS40</f>
        <v>71534575.786941394</v>
      </c>
      <c r="AS62" s="531">
        <f>+AR36/13*(AR37)</f>
        <v>1915126.5361904763</v>
      </c>
      <c r="AT62" s="529">
        <f>+AR62*AR33*AR37/13+AS62</f>
        <v>9808871.3768748846</v>
      </c>
      <c r="AU62" s="530">
        <f>+AU35-AV60-AV58-AV56-AV54-AV52-AV50-AV48-AV46-AV44-AV42-AV40</f>
        <v>12822539.658443226</v>
      </c>
      <c r="AV62" s="531">
        <f>+AU36/13*(AU37)</f>
        <v>342972.41952380957</v>
      </c>
      <c r="AW62" s="529">
        <f>+AU62*AU33*AU37/13+AV62</f>
        <v>1757922.5350424184</v>
      </c>
      <c r="AX62" s="530">
        <f>+AX35-AY60-AY58-AY56-AY54-AY52-AY50-AY48-AY46-AY44-AY42-AY40</f>
        <v>16570215.829616928</v>
      </c>
      <c r="AY62" s="531">
        <f>+AX36/13*(AX37)</f>
        <v>444403.11105952383</v>
      </c>
      <c r="AZ62" s="529">
        <f>+AX62*AX33*AX37/13+AY62</f>
        <v>2272904.2837461927</v>
      </c>
      <c r="BA62" s="530">
        <f>+BA35-BB60-BB58-BB56-BB54-BB52-BB50-BB48-BB46-BB44-BB42-BB40</f>
        <v>5724913.3004352655</v>
      </c>
      <c r="BB62" s="531">
        <f>+BA36/13*(BA37)</f>
        <v>152152.4606071428</v>
      </c>
      <c r="BC62" s="529">
        <f>+BA62*BA33*BA37/13+BB62</f>
        <v>783888.99264828232</v>
      </c>
      <c r="BD62" s="530">
        <f>+BD35-BE60-BE58-BE56-BE54-BE52-BE50-BE48-BE46-BE44-BE42-BE40</f>
        <v>41578580.658608079</v>
      </c>
      <c r="BE62" s="531">
        <f>+BD36/13*(BD37)</f>
        <v>1096982.0171428572</v>
      </c>
      <c r="BF62" s="529">
        <f>+BD62*BD33*BD37/13+BE62</f>
        <v>5685122.8280202569</v>
      </c>
      <c r="BG62" s="530">
        <f>+BG35-BH60-BH58-BH56-BH54-BH52-BH50-BH48-BH46-BH44-BH42-BH40</f>
        <v>14510533.446272289</v>
      </c>
      <c r="BH62" s="531">
        <f>+BG36/13*(BG37)</f>
        <v>378021.73198634275</v>
      </c>
      <c r="BI62" s="529">
        <f>+BG62*BG33*BG37/13+BH62</f>
        <v>1979239.7061900857</v>
      </c>
      <c r="BJ62" s="530">
        <f>+BJ35-BK60-BK58-BK56-BK54-BK52-BK50-BK48-BK46-BK44-BK42-BK40</f>
        <v>20217772.211575087</v>
      </c>
      <c r="BK62" s="531">
        <f>+BJ36/13*(BJ37)</f>
        <v>524777.29190476181</v>
      </c>
      <c r="BL62" s="529">
        <f>+BJ62*BJ33*BJ37/13+BK62</f>
        <v>2755781.4368176791</v>
      </c>
      <c r="BM62" s="530">
        <f>+BM35-BN60-BN58-BN56-BN54-BN52-BN50-BN48-BN46-BN44-BN42-BN40</f>
        <v>63648516.509253494</v>
      </c>
      <c r="BN62" s="531">
        <f>+BM36/13*(BM37)</f>
        <v>1626495.4352380957</v>
      </c>
      <c r="BO62" s="529">
        <f>+BM62*BM33*BM37/13+BN62</f>
        <v>8650024.1734046489</v>
      </c>
      <c r="BP62" s="530">
        <f>+BP35-BQ60-BQ58-BQ56-BQ54-BQ52-BQ50-BQ48-BQ46-BQ44-BQ42-BQ40</f>
        <v>68474261.755879149</v>
      </c>
      <c r="BQ62" s="531">
        <f>+BP36/13*(BP37)</f>
        <v>1724855.0233333339</v>
      </c>
      <c r="BR62" s="529">
        <f>+BP62*BP33*BP37/13+BQ62</f>
        <v>9280898.3004336935</v>
      </c>
      <c r="BS62" s="530">
        <f>+BS35-BT60-BT58-BT56-BT54-BT52-BT50-BT48-BT46-BT44-BT42-BT40</f>
        <v>10705213.380000001</v>
      </c>
      <c r="BT62" s="531">
        <f>+BS36/13*(BS37)</f>
        <v>268299.85166666668</v>
      </c>
      <c r="BU62" s="529">
        <f>+BS62*BS33*BS37/13+BT62</f>
        <v>1449605.8419123921</v>
      </c>
      <c r="BV62" s="530">
        <f>+BV35-BW60-BW58-BW56-BW54-BW52-BW50-BW48-BW46-BW44-BW42-BW40</f>
        <v>5036479.4652014663</v>
      </c>
      <c r="BW62" s="531">
        <f>+BV36/13*(BV37)</f>
        <v>139468.73809523811</v>
      </c>
      <c r="BX62" s="529">
        <f>+BV62*BV33*BV37/13+BW62</f>
        <v>695237.51642780786</v>
      </c>
      <c r="BY62" s="530">
        <f>+BY35-BZ60-BZ58-BZ56-BZ54-BZ52-BZ50-BZ48-BZ46-BZ44-BZ42-BZ40</f>
        <v>37435133.540677659</v>
      </c>
      <c r="BZ62" s="531">
        <f>+BY36/13*(BY37)</f>
        <v>965196.38095238095</v>
      </c>
      <c r="CA62" s="529">
        <f>+BY62*BY33*BY37/13+BZ62</f>
        <v>5096113.3395876503</v>
      </c>
      <c r="CB62" s="530">
        <f>+CB35-CC60-CC58-CC56-CC54-CC52-CC50-CC48-CC46-CC44-CC42-CC40</f>
        <v>678154289.10659337</v>
      </c>
      <c r="CC62" s="531">
        <f>+CB36/13*(CB37)</f>
        <v>17211186.304285713</v>
      </c>
      <c r="CD62" s="529">
        <f>+CB62*CB33*CB37/13+CC62</f>
        <v>92044605.83510223</v>
      </c>
      <c r="CE62" s="530">
        <f>+CE35-CF60-CF58-CF56-CF54-CF52-CF50-CF48-CF46-CF44-CF42-CF40</f>
        <v>330265483.66618222</v>
      </c>
      <c r="CF62" s="531">
        <f>+CE36/13*(CE37)</f>
        <v>8488705.9705379512</v>
      </c>
      <c r="CG62" s="529">
        <f>+CE62*CE33*CE37/13+CF62</f>
        <v>44933060.732783973</v>
      </c>
      <c r="CH62" s="530">
        <f>+CH35-CI60-CI58-CI56-CI54-CI52-CI50-CI48-CI46-CI44-CI42-CI40</f>
        <v>421661646.32924902</v>
      </c>
      <c r="CI62" s="531">
        <f>+CH36/13*(CH37)</f>
        <v>10462930.855833331</v>
      </c>
      <c r="CJ62" s="529">
        <f>+CH62*CH33*CH37/13+CI62</f>
        <v>56992730.027908906</v>
      </c>
      <c r="CK62" s="530">
        <f>+CK35-CL60-CL58-CL56-CL54-CL52-CL50-CL48-CL46-CL44-CL42-CL40</f>
        <v>338731158.29146111</v>
      </c>
      <c r="CL62" s="531">
        <f>+CK36/13*(CK37)</f>
        <v>8813920.4217561353</v>
      </c>
      <c r="CM62" s="529">
        <f>+CK62*CK33*CK37/13+CL62</f>
        <v>46192451.06554009</v>
      </c>
      <c r="CN62" s="530">
        <f>+CN35-CO60-CO58-CO56-CO54-CO52-CO50-CO48-CO46-CO44-CO42-CO40</f>
        <v>597948244.77062619</v>
      </c>
      <c r="CO62" s="531">
        <f>+CN36/13*(CN37)</f>
        <v>14904548.802261906</v>
      </c>
      <c r="CP62" s="529">
        <f>+CN62*CN33*CN37/13+CO62</f>
        <v>80887338.526389569</v>
      </c>
      <c r="CQ62" s="530">
        <f>+CQ35-CR60-CR58-CR56-CR54-CR52-CR50-CR48-CR46-CR44-CR42-CR40</f>
        <v>351791077.41499996</v>
      </c>
      <c r="CR62" s="531">
        <f>+CQ36/13*(CQ37)</f>
        <v>8375978.0336904749</v>
      </c>
      <c r="CS62" s="529">
        <f>+CQ62*CQ33*CQ37/13+CR62</f>
        <v>47195653.299737081</v>
      </c>
      <c r="CT62" s="530">
        <f>+CT35-CU60-CU58-CU56-CU54-CU52-CU50-CU48-CU46-CU44-CU42-CU40</f>
        <v>173780512.96469551</v>
      </c>
      <c r="CU62" s="531">
        <f>+CT36/13*(CT37)</f>
        <v>4177296.6166820331</v>
      </c>
      <c r="CV62" s="529">
        <f>+CT62*CT33*CT37/13+CU62</f>
        <v>23318837.909890972</v>
      </c>
      <c r="CW62" s="530">
        <f>+CW35-CX60-CX58-CX56-CX54-CX52-CX50-CX48-CX46-CX44-CX42-CX40</f>
        <v>24121486.027892265</v>
      </c>
      <c r="CX62" s="531">
        <f>+CW36/13*(CW37)</f>
        <v>572715.34469182114</v>
      </c>
      <c r="CY62" s="529">
        <f>+CW62*CW33*CW37/13+CX62</f>
        <v>3199549.862403756</v>
      </c>
      <c r="CZ62" s="530">
        <f>+CZ35-DA60-DA58-DA56-DA54-DA52-DA50-DA48-DA46-DA44-DA42-DA40</f>
        <v>24121486.027892265</v>
      </c>
      <c r="DA62" s="531">
        <f>+CZ36/13*(CZ37)</f>
        <v>572715.34469182114</v>
      </c>
      <c r="DB62" s="529">
        <f>+CZ62*CZ33*CZ37/13+DA62</f>
        <v>3199549.862403756</v>
      </c>
      <c r="DC62" s="530">
        <f>+DC35-DD60-DD58-DD56-DD54-DD52-DD50-DD48-DD46-DD44-DD42-DD40</f>
        <v>15071025.363710079</v>
      </c>
      <c r="DD62" s="531">
        <f>+DC36/13*(DC37)</f>
        <v>193511.01890513249</v>
      </c>
      <c r="DE62" s="529">
        <f>+DC62*DC33*DC37/13+DD62</f>
        <v>1090341.1506807909</v>
      </c>
      <c r="DF62" s="530">
        <f>+DF35-DG60-DG58-DG56-DG54-DG52-DG50-DG48-DG46-DG44-DG42-DG40</f>
        <v>48229025.86077527</v>
      </c>
      <c r="DG62" s="531">
        <f>+DF36/13*(DF37)</f>
        <v>259831.24142722992</v>
      </c>
      <c r="DH62" s="529">
        <f>+DF62*DF33*DF37/13+DG62</f>
        <v>1464046.2212644068</v>
      </c>
      <c r="DI62" s="530">
        <f>+DI35-DJ60-DJ58-DJ56-DJ54-DJ52-DJ50-DJ48-DJ46-DJ44-DJ42-DJ40</f>
        <v>15071025.363710079</v>
      </c>
      <c r="DJ62" s="531">
        <f>+DI36/13*(DI37)</f>
        <v>193511.01890513249</v>
      </c>
      <c r="DK62" s="529">
        <f>+DI62*DI33*DI37/13+DJ62</f>
        <v>1090341.1506807909</v>
      </c>
      <c r="DL62" s="530">
        <f>+DL35-DM60-DM58-DM56-DM54-DM52-DM50-DM48-DM46-DM44-DM42-DM40</f>
        <v>24740340.02355466</v>
      </c>
      <c r="DM62" s="531">
        <f>+DL36/13*(DL37)</f>
        <v>338724.47579160857</v>
      </c>
      <c r="DN62" s="529">
        <f>+DL62*DL33*DL37/13+DM62</f>
        <v>1908565.6393813342</v>
      </c>
      <c r="DO62" s="530">
        <f>+DO35-DP60-DP58-DP56-DP54-DP52-DP50-DP48-DP46-DP44-DP42-DP40</f>
        <v>24740340.02355466</v>
      </c>
      <c r="DP62" s="531">
        <f>+DO36/13*(DO37)</f>
        <v>338724.47579160857</v>
      </c>
      <c r="DQ62" s="529">
        <f>+DO62*DO33*DO37/13+DP62</f>
        <v>1908565.6393813342</v>
      </c>
      <c r="DR62" s="530">
        <f>+DR35-DS60-DS58-DS56-DS54-DS52-DS50-DS48-DS46-DS44-DS42-DS40</f>
        <v>36209684.278971866</v>
      </c>
      <c r="DS62" s="531">
        <f>+DR36/13*(DR37)</f>
        <v>485767.35086105991</v>
      </c>
      <c r="DT62" s="529">
        <f>+DR62*DR33*DR37/13+DS62</f>
        <v>2737100.4009713782</v>
      </c>
      <c r="DU62" s="530">
        <f>+DU35-DV60-DV58-DV56-DV54-DV52-DV50-DV48-DV46-DV44-DV42-DV40</f>
        <v>36209684.278971866</v>
      </c>
      <c r="DV62" s="531">
        <f>+DU36/13*(DU37)</f>
        <v>485767.35086105991</v>
      </c>
      <c r="DW62" s="529">
        <f>+DU62*DU33*DU37/13+DV62</f>
        <v>2737100.4009713782</v>
      </c>
      <c r="DX62" s="530">
        <f>+DX35-DY60-DY58-DY56-DY54-DY52-DY50-DY48-DY46-DY44-DY42-DY40</f>
        <v>28907314.160219293</v>
      </c>
      <c r="DY62" s="531">
        <f>+DX36/13*(DX37)</f>
        <v>688966.51286316698</v>
      </c>
      <c r="DZ62" s="529">
        <f>+DX62*DX33*DX37/13+DY62</f>
        <v>3843966.449268932</v>
      </c>
      <c r="EA62" s="530"/>
      <c r="EB62" s="531"/>
      <c r="EC62" s="529"/>
      <c r="ED62" s="530">
        <f>+ED35-EE60-EE58-EE56-EE54-EE52-EE50-EE48-EE46-EE44-EE42-EE40</f>
        <v>25328063.628609132</v>
      </c>
      <c r="EE62" s="531">
        <f>+ED36/13*(ED37)</f>
        <v>610760.97858079651</v>
      </c>
      <c r="EF62" s="529">
        <f>+ED62*ED33*ED37/13+EE62</f>
        <v>3405678.9520701631</v>
      </c>
      <c r="EG62" s="530">
        <f>+EG35-EH60-EH58-EH56-EH54-EH52-EH50-EH48-EH46-EH44-EH42-EH40</f>
        <v>25328063.628609132</v>
      </c>
      <c r="EH62" s="531">
        <f>+EG36/13*(EG37)</f>
        <v>610760.97858079651</v>
      </c>
      <c r="EI62" s="529">
        <f>+EG62*EG33*EG37/13+EH62</f>
        <v>3405678.9520701631</v>
      </c>
      <c r="EJ62" s="530">
        <f>+EJ35-EK60-EK58-EK56-EK54-EK52-EK50-EK48-EK46-EK44-EK42-EK40</f>
        <v>15071025.363710079</v>
      </c>
      <c r="EK62" s="531">
        <f>+EJ36/13*(EJ37)</f>
        <v>193511.01890513249</v>
      </c>
      <c r="EL62" s="529">
        <f>+EJ62*EJ33*EJ37/13+EK62</f>
        <v>1090341.1506807909</v>
      </c>
      <c r="EM62" s="530">
        <f>+EM35-EN60-EN58-EN56-EN54-EN52-EN50-EN48-EN46-EN44-EN42-EN40</f>
        <v>15071025.363710079</v>
      </c>
      <c r="EN62" s="531">
        <f>+EM36/13*(EM37)</f>
        <v>193511.01890513249</v>
      </c>
      <c r="EO62" s="529">
        <f>+EM62*EM33*EM37/13+EN62</f>
        <v>1090341.1506807909</v>
      </c>
      <c r="EP62" s="530">
        <f>+EP35-EQ60-EQ58-EQ56-EQ54-EQ52-EQ50-EQ48-EQ46-EQ44-EQ42-EQ40</f>
        <v>58015887.959067456</v>
      </c>
      <c r="EQ62" s="531">
        <f>+EP36/13*(EP37)</f>
        <v>871280.74131885637</v>
      </c>
      <c r="ER62" s="529">
        <f>+EP62*EP33*EP37/13+EQ62</f>
        <v>4909356.6898843441</v>
      </c>
      <c r="ES62" s="530">
        <f>+ES35-ET60-ET58-ET56-ET54-ET52-ET50-ET48-ET46-ET44-ET42-ET40</f>
        <v>11583194.65805861</v>
      </c>
      <c r="ET62" s="531">
        <f>+ES36/13*(ES37)</f>
        <v>287721.65142857144</v>
      </c>
      <c r="EU62" s="529">
        <f>+ES62*ES33*ES37/13+ET62</f>
        <v>1565911.7023910983</v>
      </c>
      <c r="EV62" s="530">
        <f>+EV35-EW60-EW58-EW56-EW54-EW52-EW50-EW48-EW46-EW44-EW42-EW40</f>
        <v>18357357.435586076</v>
      </c>
      <c r="EW62" s="531">
        <f>+EV36/13*(EV37)</f>
        <v>452945.65595238085</v>
      </c>
      <c r="EX62" s="529">
        <f>+EV62*EV33*EV37/13+EW62</f>
        <v>2478655.5165567417</v>
      </c>
      <c r="EY62" s="530">
        <f>+EY35-EZ60-EZ58-EZ56-EZ54-EZ52-EZ50-EZ48-EZ46-EZ44-EZ42-EZ40</f>
        <v>35212643.303081445</v>
      </c>
      <c r="EZ62" s="531">
        <f>+EY36/13*(EY37)</f>
        <v>267164.10677655682</v>
      </c>
      <c r="FA62" s="529">
        <f>+EY62*EY33*EY37/13+EZ62</f>
        <v>1488599.9742828086</v>
      </c>
      <c r="FB62" s="530">
        <f>+FB35-FC60-FC58-FC56-FC54-FC52-FC50-FC48-FC46-FC44-FC42-FC40</f>
        <v>30829182.615787551</v>
      </c>
      <c r="FC62" s="531">
        <f>+FB36/13*(FB37)</f>
        <v>755190.95452380995</v>
      </c>
      <c r="FD62" s="529">
        <f>+FB62*FB33*FB37/13+FC62</f>
        <v>4157150.0566607574</v>
      </c>
      <c r="FE62" s="530">
        <f>+FE35-FF60-FF58-FF56-FF54-FF52-FF50-FF48-FF46-FF44-FF42-FF40</f>
        <v>116563456.95623446</v>
      </c>
      <c r="FF62" s="531">
        <f>+FE36/13*(FE37)</f>
        <v>2815636.0618864456</v>
      </c>
      <c r="FG62" s="529">
        <f>+FE62*FE33*FE37/13+FF62</f>
        <v>15669478.60087999</v>
      </c>
      <c r="FH62" s="530">
        <f>+FH35-FI60-FI58-FI56-FI54-FI52-FI50-FI48-FI46-FI44-FI42-FI40</f>
        <v>0</v>
      </c>
      <c r="FI62" s="531"/>
      <c r="FJ62" s="529">
        <f>+FH62*FH33*FH37/13+FI62</f>
        <v>0</v>
      </c>
      <c r="FK62" s="530">
        <f>+FK35-FL60-FL58-FL56-FL54-FL52-FL50-FL48-FL46-FL44-FL42-FL40</f>
        <v>0</v>
      </c>
      <c r="FL62" s="531"/>
      <c r="FM62" s="529">
        <f>+FK62*FK33*FK37/13+FL62</f>
        <v>0</v>
      </c>
      <c r="FN62" s="530">
        <f>+FN35-FO60-FO58-FO56-FO54-FO52-FO50-FO48-FO46-FO44-FO42-FO40</f>
        <v>0</v>
      </c>
      <c r="FO62" s="531"/>
      <c r="FP62" s="529">
        <f>+FN62*FN33*FN37/13+FO62</f>
        <v>0</v>
      </c>
      <c r="FQ62" s="530">
        <f>+FQ35-FR60-FR58-FR56-FR54-FR52-FR50-FR48-FR46-FR44-FR42-FR40</f>
        <v>0</v>
      </c>
      <c r="FR62" s="531"/>
      <c r="FS62" s="529">
        <f>+FQ62*FQ33*FQ37/13+FR62</f>
        <v>0</v>
      </c>
      <c r="FT62" s="530">
        <f>+FT35-FU60-FU58-FU56-FU54-FU52-FU50-FU48-FU46-FU44-FU42-FU40</f>
        <v>0</v>
      </c>
      <c r="FU62" s="531"/>
      <c r="FV62" s="529">
        <f>+FT62*FT33*FT37/13+FU62</f>
        <v>0</v>
      </c>
      <c r="FW62" s="530">
        <f>+FW35-FX60-FX58-FX56-FX54-FX52-FX50-FX48-FX46-FX44-FX42-FX40</f>
        <v>0</v>
      </c>
      <c r="FX62" s="531"/>
      <c r="FY62" s="529">
        <f>+FW62*FW33*FW37/13+FX62</f>
        <v>0</v>
      </c>
      <c r="FZ62" s="530">
        <f>+FZ35-GA60-GA58-GA56-GA54-GA52-GA50-GA48-GA46-GA44-GA42-GA40</f>
        <v>0</v>
      </c>
      <c r="GA62" s="531"/>
      <c r="GB62" s="529">
        <f>+FZ62*FZ33*FZ37/13+GA62</f>
        <v>0</v>
      </c>
      <c r="GC62" s="530">
        <f>+GC35-GD60-GD58-GD56-GD54-GD52-GD50-GD48-GD46-GD44-GD42-GD40</f>
        <v>0</v>
      </c>
      <c r="GD62" s="531"/>
      <c r="GE62" s="529">
        <f>+GC62*GC33*GC37/13+GD62</f>
        <v>0</v>
      </c>
      <c r="GF62" s="530">
        <f>+GF35-GG60-GG58-GG56-GG54-GG52-GG50-GG48-GG46-GG44-GG42-GG40</f>
        <v>0</v>
      </c>
      <c r="GG62" s="531"/>
      <c r="GH62" s="529">
        <f>+GF62*GF33*GF37/13+GG62</f>
        <v>0</v>
      </c>
      <c r="GI62" s="530">
        <f>+GI35-GJ60-GJ58-GJ56-GJ54-GJ52-GJ50-GJ48-GJ46-GJ44-GJ42-GJ40</f>
        <v>2271018.0626507802</v>
      </c>
      <c r="GJ62" s="531"/>
      <c r="GK62" s="529">
        <f>+GI62*GI33*GI37/13+GJ62</f>
        <v>519802.91721350554</v>
      </c>
      <c r="GL62" s="530">
        <f>+GL35-GM60-GM58-GM56-GM54-GM52-GM50-GM48-GM46-GM44-GM42-GM40</f>
        <v>23927668.015281554</v>
      </c>
      <c r="GM62" s="531"/>
      <c r="GN62" s="529">
        <f>+GL62*GL33*GL37/13+GM62</f>
        <v>2300724.3824056368</v>
      </c>
      <c r="GO62" s="530">
        <f>+GO35-GP60-GP58-GP56-GP54-GP52-GP50-GP48-GP46-GP44-GP42-GP40</f>
        <v>13263927.938816572</v>
      </c>
      <c r="GP62" s="531"/>
      <c r="GQ62" s="529">
        <f>+GO62*GO33*GO37/13+GP62</f>
        <v>1087120.7842532366</v>
      </c>
      <c r="GR62" s="530">
        <f>+GR35-GS60-GS58-GS56-GS54-GS52-GS50-GS48-GS46-GS44-GS42-GS40</f>
        <v>103139173.44008884</v>
      </c>
      <c r="GS62" s="531"/>
      <c r="GT62" s="529">
        <f>+GR62*GR33*GR37/13+GS62</f>
        <v>8457930.4727503136</v>
      </c>
      <c r="GU62" s="530">
        <f>+GU35-GV60-GV58-GV56-GV54-GV52-GV50-GV48-GV46-GV44-GV42-GV40</f>
        <v>100004405.8916353</v>
      </c>
      <c r="GV62" s="531"/>
      <c r="GW62" s="529">
        <f>+GU62*GU33*GU37/13+GV62</f>
        <v>7165306.3429138819</v>
      </c>
      <c r="GX62" s="530">
        <f>+GX35-GY60-GY58-GY56-GY54-GY52-GY50-GY48-GY46-GY44-GY42-GY40</f>
        <v>50261442.966605842</v>
      </c>
      <c r="GY62" s="531"/>
      <c r="GZ62" s="529">
        <f>+GX62*GX33*GX37/13+GY62</f>
        <v>4476176.7972647864</v>
      </c>
      <c r="HA62" s="530">
        <f>+HA35-HB60-HB58-HB56-HB54-HB52-HB50-HB48-HB46-HB44-HB42-HB40</f>
        <v>4257610.3869569078</v>
      </c>
      <c r="HB62" s="531"/>
      <c r="HC62" s="529">
        <f>+HA62*HA33*HA37/13+HB62</f>
        <v>1981744.1900392075</v>
      </c>
      <c r="HD62" s="530">
        <f>+HD35-HE60-HE58-HE56-HE54-HE52-HE50-HE48-HE46-HE44-HE42-HE40</f>
        <v>55639038.799313895</v>
      </c>
      <c r="HE62" s="531"/>
      <c r="HF62" s="529">
        <f>+HD62*HD33*HD37/13+HE62</f>
        <v>5480160.7933723517</v>
      </c>
      <c r="HG62" s="530">
        <f>+HG35-HH60-HH58-HH56-HH54-HH52-HH50-HH48-HH46-HH44-HH42-HH40</f>
        <v>53134.052447644761</v>
      </c>
      <c r="HH62" s="531"/>
      <c r="HI62" s="529">
        <f>+HG62*HG33*HG37/13+HH62</f>
        <v>937563.59566543135</v>
      </c>
      <c r="HJ62" s="530">
        <f>+HJ35-HK60-HK58-HK56-HK54-HK52-HK50-HK48-HK46-HK44-HK42-HK40</f>
        <v>53134.052447644761</v>
      </c>
      <c r="HK62" s="531"/>
      <c r="HL62" s="529">
        <f>+HJ62*HJ33*HJ37/13+HK62</f>
        <v>937563.59566543135</v>
      </c>
      <c r="HM62" s="530">
        <f>+HM35-HN60-HN58-HN56-HN54-HN52-HN50-HN48-HN46-HN44-HN42-HN40</f>
        <v>11129697.986886622</v>
      </c>
      <c r="HN62" s="531"/>
      <c r="HO62" s="529">
        <f>+HM62*HM33*HM37/13+HN62</f>
        <v>1228147.299342758</v>
      </c>
      <c r="HP62" s="530">
        <f>+HP35-HQ60-HQ58-HQ56-HQ54-HQ52-HQ50-HQ48-HQ46-HQ44-HQ42-HQ40</f>
        <v>11129697.986886622</v>
      </c>
      <c r="HQ62" s="531"/>
      <c r="HR62" s="529">
        <f>+HP62*HP33*HP37/13+HQ62</f>
        <v>1228147.299342758</v>
      </c>
      <c r="HS62" s="530">
        <f>+HS35-HT60-HT58-HT56-HT54-HT52-HT50-HT48-HT46-HT44-HT42-HT40</f>
        <v>2422164.4257600792</v>
      </c>
      <c r="HT62" s="531"/>
      <c r="HU62" s="529">
        <f>+HS62*HS33*HS37/13+HT62</f>
        <v>197895.65468202098</v>
      </c>
      <c r="HV62" s="530">
        <f>+HV35-HW60-HW58-HW56-HW54-HW52-HW50-HW48-HW46-HW44-HW42-HW40</f>
        <v>777901.75737504312</v>
      </c>
      <c r="HW62" s="531"/>
      <c r="HX62" s="529">
        <f>+HV62*HV33*HV37/13+HW62</f>
        <v>85840.419353678997</v>
      </c>
      <c r="HY62" s="530">
        <f>+HY35-HZ60-HZ58-HZ56-HZ54-HZ52-HZ50-HZ48-HZ46-HZ44-HZ42-HZ40</f>
        <v>1212870.147878512</v>
      </c>
      <c r="HZ62" s="531"/>
      <c r="IA62" s="529">
        <f>+HY62*HY33*HY37/13+HZ62</f>
        <v>130718.07406471951</v>
      </c>
      <c r="IB62" s="530">
        <f>+IB35-IC60-IC58-IC56-IC54-IC52-IC50-IC48-IC46-IC44-IC42-IC40</f>
        <v>1241891.9606318467</v>
      </c>
      <c r="IC62" s="531"/>
      <c r="ID62" s="529">
        <f>+IB62*IB33*IB37/13+IC62</f>
        <v>133920.59231786843</v>
      </c>
      <c r="IE62" s="530">
        <f>+IE35-IF60-IF58-IF56-IF54-IF52-IF50-IF48-IF46-IF44-IF42-IF40</f>
        <v>4472473.9144938029</v>
      </c>
      <c r="IF62" s="531"/>
      <c r="IG62" s="529">
        <f>+IE62*IE33*IE37/13+IF62</f>
        <v>493531.51953793917</v>
      </c>
      <c r="IH62" s="530">
        <f>+IH35-II60-II58-II56-II54-II52-II50-II48-II46-II44-II42-II40</f>
        <v>4472773.3172623711</v>
      </c>
      <c r="II62" s="531"/>
      <c r="IJ62" s="529">
        <f>+IH62*IH33*IH37/13+II62</f>
        <v>493564.55823333468</v>
      </c>
      <c r="IK62" s="530">
        <f>+IK35-IL60-IL58-IL56-IL54-IL52-IL50-IL48-IL46-IL44-IL42-IL40</f>
        <v>15327955.009922424</v>
      </c>
      <c r="IL62" s="531"/>
      <c r="IM62" s="529">
        <f>+IK62*IK33*IK37/13+IL62</f>
        <v>1691419.3513663842</v>
      </c>
      <c r="IN62" s="530">
        <f>+IN35-IO60-IO58-IO56-IO54-IO52-IO50-IO48-IO46-IO44-IO42-IO40</f>
        <v>14065097.546209922</v>
      </c>
      <c r="IO62" s="531"/>
      <c r="IP62" s="529">
        <f>+IN62*IN33*IN37/13+IO62</f>
        <v>934008.46955971373</v>
      </c>
      <c r="IQ62" s="650">
        <f>G62+J62+M62+P62+S62+V62+Y62+AB62+AE62+AH62+AK62+AN62+AQ62+AT62+AW62+AZ62+BC62+BF62+BI62+BL62+BO62+BR62+BU62+BX62+CA62+CD62+CG62+CJ62+CM62+CP62+CS62+CV62+CY62+DB62+DE62+DH62+DK62+DN62+DQ62+DT62+DW62+DZ62+EC62+EF62+EI62+EL62+EO62+ER62+EU62+EX62+FA62+FD62+FG62+FJ62+FM62+FP62+FS62+FV62+FY62+GB62+GE62+IP62+IM62+IJ62+IG62+ID62+IA62+HX62+HU62+HR62+HO62+HL62+HI62+HF62+HC62+GZ62+GW62+GT62+GQ62+GN62+GK62+GH62</f>
        <v>576209051.34969747</v>
      </c>
      <c r="IR62" s="650"/>
      <c r="IS62" s="650">
        <f>+IQ62</f>
        <v>576209051.34969747</v>
      </c>
      <c r="IT62" s="657"/>
    </row>
    <row r="63" spans="1:265" s="1056" customFormat="1" ht="21" thickBot="1">
      <c r="A63" s="653">
        <f t="shared" si="6"/>
        <v>45</v>
      </c>
      <c r="B63" s="724"/>
      <c r="C63" s="721" t="str">
        <f t="shared" si="9"/>
        <v>W Increased ROE</v>
      </c>
      <c r="D63" s="722">
        <v>2017</v>
      </c>
      <c r="E63" s="593">
        <f t="shared" ref="E63:AJ63" si="10">+E62</f>
        <v>15264250.289999992</v>
      </c>
      <c r="F63" s="594">
        <f t="shared" si="10"/>
        <v>492395.17</v>
      </c>
      <c r="G63" s="595">
        <f t="shared" si="10"/>
        <v>2176784.7906566826</v>
      </c>
      <c r="H63" s="593">
        <f t="shared" si="10"/>
        <v>6259896.0533333318</v>
      </c>
      <c r="I63" s="594">
        <f t="shared" si="10"/>
        <v>192119.57190476189</v>
      </c>
      <c r="J63" s="595">
        <f t="shared" si="10"/>
        <v>882890.73578774091</v>
      </c>
      <c r="K63" s="593">
        <f t="shared" si="10"/>
        <v>67157065.269821465</v>
      </c>
      <c r="L63" s="594">
        <f t="shared" si="10"/>
        <v>2061086.4021428572</v>
      </c>
      <c r="M63" s="595">
        <f t="shared" si="10"/>
        <v>9471778.80728231</v>
      </c>
      <c r="N63" s="593">
        <f t="shared" si="10"/>
        <v>16949825.982063495</v>
      </c>
      <c r="O63" s="594">
        <f t="shared" si="10"/>
        <v>528306.26404761907</v>
      </c>
      <c r="P63" s="595">
        <f t="shared" si="10"/>
        <v>2398696.9097532015</v>
      </c>
      <c r="Q63" s="593">
        <f t="shared" si="10"/>
        <v>21772741.058996622</v>
      </c>
      <c r="R63" s="594">
        <f t="shared" si="10"/>
        <v>642982.10357142857</v>
      </c>
      <c r="S63" s="595">
        <f t="shared" si="10"/>
        <v>3045574.9827674311</v>
      </c>
      <c r="T63" s="593">
        <f t="shared" si="10"/>
        <v>21211259.412326004</v>
      </c>
      <c r="U63" s="594">
        <f t="shared" si="10"/>
        <v>614263.2228571428</v>
      </c>
      <c r="V63" s="595">
        <f t="shared" si="10"/>
        <v>2954897.3526961068</v>
      </c>
      <c r="W63" s="593">
        <f t="shared" si="10"/>
        <v>12874060.169981686</v>
      </c>
      <c r="X63" s="594">
        <f t="shared" si="10"/>
        <v>374560.81380952382</v>
      </c>
      <c r="Y63" s="595">
        <f t="shared" si="10"/>
        <v>1795196.1489254003</v>
      </c>
      <c r="Z63" s="593">
        <f t="shared" si="10"/>
        <v>5610123.6962271091</v>
      </c>
      <c r="AA63" s="594">
        <f t="shared" si="10"/>
        <v>165749.88095238095</v>
      </c>
      <c r="AB63" s="595">
        <f t="shared" si="10"/>
        <v>784819.53357172688</v>
      </c>
      <c r="AC63" s="593">
        <f t="shared" si="10"/>
        <v>17293280.679065935</v>
      </c>
      <c r="AD63" s="594">
        <f t="shared" si="10"/>
        <v>501754.90738095244</v>
      </c>
      <c r="AE63" s="595">
        <f t="shared" si="10"/>
        <v>2410045.3199146311</v>
      </c>
      <c r="AF63" s="593">
        <f t="shared" si="10"/>
        <v>21880.427380952377</v>
      </c>
      <c r="AG63" s="594">
        <f t="shared" si="10"/>
        <v>666.38928571428573</v>
      </c>
      <c r="AH63" s="595">
        <f t="shared" si="10"/>
        <v>3080.8652066282166</v>
      </c>
      <c r="AI63" s="593">
        <f t="shared" si="10"/>
        <v>7831801.31080586</v>
      </c>
      <c r="AJ63" s="594">
        <f t="shared" si="10"/>
        <v>218069.47404761909</v>
      </c>
      <c r="AK63" s="595">
        <f t="shared" ref="AK63:BP63" si="11">+AK62</f>
        <v>1082298.2824293242</v>
      </c>
      <c r="AL63" s="593">
        <f t="shared" si="11"/>
        <v>17871198.909492843</v>
      </c>
      <c r="AM63" s="594">
        <f t="shared" si="11"/>
        <v>491118.82585882989</v>
      </c>
      <c r="AN63" s="595">
        <f t="shared" si="11"/>
        <v>2463181.7428015252</v>
      </c>
      <c r="AO63" s="593">
        <f t="shared" si="11"/>
        <v>18612435.728872787</v>
      </c>
      <c r="AP63" s="594">
        <f t="shared" si="11"/>
        <v>504054.10714853473</v>
      </c>
      <c r="AQ63" s="595">
        <f t="shared" si="11"/>
        <v>2557911.5165354544</v>
      </c>
      <c r="AR63" s="593">
        <f t="shared" si="11"/>
        <v>71534575.786941394</v>
      </c>
      <c r="AS63" s="594">
        <f t="shared" si="11"/>
        <v>1915126.5361904763</v>
      </c>
      <c r="AT63" s="595">
        <f t="shared" si="11"/>
        <v>9808871.3768748846</v>
      </c>
      <c r="AU63" s="593">
        <f t="shared" si="11"/>
        <v>12822539.658443226</v>
      </c>
      <c r="AV63" s="594">
        <f t="shared" si="11"/>
        <v>342972.41952380957</v>
      </c>
      <c r="AW63" s="595">
        <f t="shared" si="11"/>
        <v>1757922.5350424184</v>
      </c>
      <c r="AX63" s="593">
        <f t="shared" si="11"/>
        <v>16570215.829616928</v>
      </c>
      <c r="AY63" s="594">
        <f t="shared" si="11"/>
        <v>444403.11105952383</v>
      </c>
      <c r="AZ63" s="595">
        <f t="shared" si="11"/>
        <v>2272904.2837461927</v>
      </c>
      <c r="BA63" s="593">
        <f t="shared" si="11"/>
        <v>5724913.3004352655</v>
      </c>
      <c r="BB63" s="594">
        <f t="shared" si="11"/>
        <v>152152.4606071428</v>
      </c>
      <c r="BC63" s="595">
        <f t="shared" si="11"/>
        <v>783888.99264828232</v>
      </c>
      <c r="BD63" s="593">
        <f t="shared" si="11"/>
        <v>41578580.658608079</v>
      </c>
      <c r="BE63" s="594">
        <f t="shared" si="11"/>
        <v>1096982.0171428572</v>
      </c>
      <c r="BF63" s="595">
        <f t="shared" si="11"/>
        <v>5685122.8280202569</v>
      </c>
      <c r="BG63" s="593">
        <f t="shared" si="11"/>
        <v>14510533.446272289</v>
      </c>
      <c r="BH63" s="594">
        <f t="shared" si="11"/>
        <v>378021.73198634275</v>
      </c>
      <c r="BI63" s="595">
        <f t="shared" si="11"/>
        <v>1979239.7061900857</v>
      </c>
      <c r="BJ63" s="593">
        <f t="shared" si="11"/>
        <v>20217772.211575087</v>
      </c>
      <c r="BK63" s="594">
        <f t="shared" si="11"/>
        <v>524777.29190476181</v>
      </c>
      <c r="BL63" s="595">
        <f t="shared" si="11"/>
        <v>2755781.4368176791</v>
      </c>
      <c r="BM63" s="593">
        <f t="shared" si="11"/>
        <v>63648516.509253494</v>
      </c>
      <c r="BN63" s="594">
        <f t="shared" si="11"/>
        <v>1626495.4352380957</v>
      </c>
      <c r="BO63" s="595">
        <f t="shared" si="11"/>
        <v>8650024.1734046489</v>
      </c>
      <c r="BP63" s="593">
        <f t="shared" si="11"/>
        <v>68474261.755879149</v>
      </c>
      <c r="BQ63" s="594">
        <f t="shared" ref="BQ63:BW63" si="12">+BQ62</f>
        <v>1724855.0233333339</v>
      </c>
      <c r="BR63" s="595">
        <f t="shared" si="12"/>
        <v>9280898.3004336935</v>
      </c>
      <c r="BS63" s="593">
        <f t="shared" si="12"/>
        <v>10705213.380000001</v>
      </c>
      <c r="BT63" s="594">
        <f t="shared" si="12"/>
        <v>268299.85166666668</v>
      </c>
      <c r="BU63" s="595">
        <f t="shared" si="12"/>
        <v>1449605.8419123921</v>
      </c>
      <c r="BV63" s="593">
        <f t="shared" si="12"/>
        <v>5036479.4652014663</v>
      </c>
      <c r="BW63" s="594">
        <f t="shared" si="12"/>
        <v>139468.73809523811</v>
      </c>
      <c r="BX63" s="595">
        <f>+BV63*BV34*BV37/13+BW63</f>
        <v>737976.06557594915</v>
      </c>
      <c r="BY63" s="593">
        <f>+BY62</f>
        <v>37435133.540677659</v>
      </c>
      <c r="BZ63" s="594">
        <f>+BZ62</f>
        <v>965196.38095238095</v>
      </c>
      <c r="CA63" s="595">
        <f>+BY63*BY34*BY37/13+BZ63</f>
        <v>5413780.3341122642</v>
      </c>
      <c r="CB63" s="593">
        <f>+CB62</f>
        <v>678154289.10659337</v>
      </c>
      <c r="CC63" s="594">
        <f>+CC62</f>
        <v>17211186.304285713</v>
      </c>
      <c r="CD63" s="595">
        <f>+CB63*CB34*CB37/13+CC63</f>
        <v>97799286.384334952</v>
      </c>
      <c r="CE63" s="593">
        <f t="shared" ref="CE63:CO63" si="13">+CE62</f>
        <v>330265483.66618222</v>
      </c>
      <c r="CF63" s="594">
        <f t="shared" si="13"/>
        <v>8488705.9705379512</v>
      </c>
      <c r="CG63" s="595">
        <f t="shared" si="13"/>
        <v>44933060.732783973</v>
      </c>
      <c r="CH63" s="593">
        <f t="shared" si="13"/>
        <v>421661646.32924902</v>
      </c>
      <c r="CI63" s="594">
        <f t="shared" si="13"/>
        <v>10462930.855833331</v>
      </c>
      <c r="CJ63" s="595">
        <f t="shared" si="13"/>
        <v>56992730.027908906</v>
      </c>
      <c r="CK63" s="593">
        <f t="shared" si="13"/>
        <v>338731158.29146111</v>
      </c>
      <c r="CL63" s="594">
        <f t="shared" si="13"/>
        <v>8813920.4217561353</v>
      </c>
      <c r="CM63" s="595">
        <f t="shared" si="13"/>
        <v>46192451.06554009</v>
      </c>
      <c r="CN63" s="593">
        <f t="shared" si="13"/>
        <v>597948244.77062619</v>
      </c>
      <c r="CO63" s="594">
        <f t="shared" si="13"/>
        <v>14904548.802261906</v>
      </c>
      <c r="CP63" s="595">
        <f>+CN63*CN34*CN37/13+CO63</f>
        <v>81902152.172458977</v>
      </c>
      <c r="CQ63" s="593">
        <f t="shared" ref="CQ63:CR63" si="14">+CQ62</f>
        <v>351791077.41499996</v>
      </c>
      <c r="CR63" s="594">
        <f t="shared" si="14"/>
        <v>8375978.0336904749</v>
      </c>
      <c r="CS63" s="595">
        <f>+CQ63*CQ34*CQ37/13+CR63</f>
        <v>47792698.928766645</v>
      </c>
      <c r="CT63" s="593">
        <f t="shared" ref="CT63:DY63" si="15">+CT62</f>
        <v>173780512.96469551</v>
      </c>
      <c r="CU63" s="594">
        <f t="shared" si="15"/>
        <v>4177296.6166820331</v>
      </c>
      <c r="CV63" s="595">
        <f t="shared" si="15"/>
        <v>23318837.909890972</v>
      </c>
      <c r="CW63" s="593">
        <f t="shared" si="15"/>
        <v>24121486.027892265</v>
      </c>
      <c r="CX63" s="594">
        <f t="shared" si="15"/>
        <v>572715.34469182114</v>
      </c>
      <c r="CY63" s="595">
        <f t="shared" si="15"/>
        <v>3199549.862403756</v>
      </c>
      <c r="CZ63" s="593">
        <f t="shared" si="15"/>
        <v>24121486.027892265</v>
      </c>
      <c r="DA63" s="594">
        <f t="shared" si="15"/>
        <v>572715.34469182114</v>
      </c>
      <c r="DB63" s="595">
        <f t="shared" si="15"/>
        <v>3199549.862403756</v>
      </c>
      <c r="DC63" s="593">
        <f t="shared" si="15"/>
        <v>15071025.363710079</v>
      </c>
      <c r="DD63" s="594">
        <f t="shared" si="15"/>
        <v>193511.01890513249</v>
      </c>
      <c r="DE63" s="595">
        <f t="shared" si="15"/>
        <v>1090341.1506807909</v>
      </c>
      <c r="DF63" s="593">
        <f t="shared" si="15"/>
        <v>48229025.86077527</v>
      </c>
      <c r="DG63" s="594">
        <f t="shared" si="15"/>
        <v>259831.24142722992</v>
      </c>
      <c r="DH63" s="595">
        <f t="shared" si="15"/>
        <v>1464046.2212644068</v>
      </c>
      <c r="DI63" s="593">
        <f t="shared" si="15"/>
        <v>15071025.363710079</v>
      </c>
      <c r="DJ63" s="594">
        <f t="shared" si="15"/>
        <v>193511.01890513249</v>
      </c>
      <c r="DK63" s="595">
        <f t="shared" si="15"/>
        <v>1090341.1506807909</v>
      </c>
      <c r="DL63" s="593">
        <f t="shared" si="15"/>
        <v>24740340.02355466</v>
      </c>
      <c r="DM63" s="594">
        <f t="shared" si="15"/>
        <v>338724.47579160857</v>
      </c>
      <c r="DN63" s="595">
        <f t="shared" si="15"/>
        <v>1908565.6393813342</v>
      </c>
      <c r="DO63" s="593">
        <f t="shared" si="15"/>
        <v>24740340.02355466</v>
      </c>
      <c r="DP63" s="594">
        <f t="shared" si="15"/>
        <v>338724.47579160857</v>
      </c>
      <c r="DQ63" s="595">
        <f t="shared" si="15"/>
        <v>1908565.6393813342</v>
      </c>
      <c r="DR63" s="593">
        <f t="shared" si="15"/>
        <v>36209684.278971866</v>
      </c>
      <c r="DS63" s="594">
        <f t="shared" si="15"/>
        <v>485767.35086105991</v>
      </c>
      <c r="DT63" s="595">
        <f t="shared" si="15"/>
        <v>2737100.4009713782</v>
      </c>
      <c r="DU63" s="593">
        <f t="shared" si="15"/>
        <v>36209684.278971866</v>
      </c>
      <c r="DV63" s="594">
        <f t="shared" si="15"/>
        <v>485767.35086105991</v>
      </c>
      <c r="DW63" s="595">
        <f t="shared" si="15"/>
        <v>2737100.4009713782</v>
      </c>
      <c r="DX63" s="593">
        <f t="shared" si="15"/>
        <v>28907314.160219293</v>
      </c>
      <c r="DY63" s="594">
        <f t="shared" si="15"/>
        <v>688966.51286316698</v>
      </c>
      <c r="DZ63" s="595">
        <f t="shared" ref="DZ63:FH63" si="16">+DZ62</f>
        <v>3843966.449268932</v>
      </c>
      <c r="EA63" s="593"/>
      <c r="EB63" s="594"/>
      <c r="EC63" s="595"/>
      <c r="ED63" s="593">
        <f t="shared" si="16"/>
        <v>25328063.628609132</v>
      </c>
      <c r="EE63" s="594">
        <f t="shared" si="16"/>
        <v>610760.97858079651</v>
      </c>
      <c r="EF63" s="595">
        <f t="shared" si="16"/>
        <v>3405678.9520701631</v>
      </c>
      <c r="EG63" s="593">
        <f t="shared" si="16"/>
        <v>25328063.628609132</v>
      </c>
      <c r="EH63" s="594">
        <f t="shared" si="16"/>
        <v>610760.97858079651</v>
      </c>
      <c r="EI63" s="595">
        <f t="shared" si="16"/>
        <v>3405678.9520701631</v>
      </c>
      <c r="EJ63" s="593">
        <f t="shared" si="16"/>
        <v>15071025.363710079</v>
      </c>
      <c r="EK63" s="594">
        <f t="shared" si="16"/>
        <v>193511.01890513249</v>
      </c>
      <c r="EL63" s="595">
        <f t="shared" si="16"/>
        <v>1090341.1506807909</v>
      </c>
      <c r="EM63" s="593">
        <f t="shared" si="16"/>
        <v>15071025.363710079</v>
      </c>
      <c r="EN63" s="594">
        <f t="shared" si="16"/>
        <v>193511.01890513249</v>
      </c>
      <c r="EO63" s="595">
        <f t="shared" si="16"/>
        <v>1090341.1506807909</v>
      </c>
      <c r="EP63" s="593">
        <f t="shared" ref="EP63:ER63" si="17">+EP62</f>
        <v>58015887.959067456</v>
      </c>
      <c r="EQ63" s="594">
        <f t="shared" si="17"/>
        <v>871280.74131885637</v>
      </c>
      <c r="ER63" s="595">
        <f t="shared" si="17"/>
        <v>4909356.6898843441</v>
      </c>
      <c r="ES63" s="593">
        <f t="shared" si="16"/>
        <v>11583194.65805861</v>
      </c>
      <c r="ET63" s="594">
        <f t="shared" si="16"/>
        <v>287721.65142857144</v>
      </c>
      <c r="EU63" s="595">
        <f t="shared" si="16"/>
        <v>1565911.7023910983</v>
      </c>
      <c r="EV63" s="593">
        <f t="shared" si="16"/>
        <v>18357357.435586076</v>
      </c>
      <c r="EW63" s="594">
        <f t="shared" si="16"/>
        <v>452945.65595238085</v>
      </c>
      <c r="EX63" s="595">
        <f t="shared" si="16"/>
        <v>2478655.5165567417</v>
      </c>
      <c r="EY63" s="593">
        <f t="shared" si="16"/>
        <v>35212643.303081445</v>
      </c>
      <c r="EZ63" s="594">
        <f t="shared" si="16"/>
        <v>267164.10677655682</v>
      </c>
      <c r="FA63" s="595">
        <f t="shared" si="16"/>
        <v>1488599.9742828086</v>
      </c>
      <c r="FB63" s="593">
        <f t="shared" si="16"/>
        <v>30829182.615787551</v>
      </c>
      <c r="FC63" s="594">
        <f t="shared" si="16"/>
        <v>755190.95452380995</v>
      </c>
      <c r="FD63" s="595">
        <f t="shared" si="16"/>
        <v>4157150.0566607574</v>
      </c>
      <c r="FE63" s="593">
        <f t="shared" si="16"/>
        <v>116563456.95623446</v>
      </c>
      <c r="FF63" s="594">
        <f t="shared" si="16"/>
        <v>2815636.0618864456</v>
      </c>
      <c r="FG63" s="595">
        <f t="shared" si="16"/>
        <v>15669478.60087999</v>
      </c>
      <c r="FH63" s="593">
        <f t="shared" si="16"/>
        <v>0</v>
      </c>
      <c r="FI63" s="594"/>
      <c r="FJ63" s="595">
        <f>+FH63*FH34*FH37/13+FI63</f>
        <v>0</v>
      </c>
      <c r="FK63" s="593">
        <f>+FK62</f>
        <v>0</v>
      </c>
      <c r="FL63" s="594"/>
      <c r="FM63" s="595">
        <f>+FK63*FK34*FK37/13+FL63</f>
        <v>0</v>
      </c>
      <c r="FN63" s="593">
        <f>+FN62</f>
        <v>0</v>
      </c>
      <c r="FO63" s="594"/>
      <c r="FP63" s="595">
        <f>+FP62</f>
        <v>0</v>
      </c>
      <c r="FQ63" s="593">
        <f>+FQ62</f>
        <v>0</v>
      </c>
      <c r="FR63" s="594"/>
      <c r="FS63" s="595">
        <f>+FS62</f>
        <v>0</v>
      </c>
      <c r="FT63" s="593">
        <f>+FT62</f>
        <v>0</v>
      </c>
      <c r="FU63" s="594"/>
      <c r="FV63" s="595">
        <f>+FV62</f>
        <v>0</v>
      </c>
      <c r="FW63" s="593">
        <f>+FW62</f>
        <v>0</v>
      </c>
      <c r="FX63" s="594"/>
      <c r="FY63" s="595">
        <f>+FY62</f>
        <v>0</v>
      </c>
      <c r="FZ63" s="593">
        <f>+FZ62</f>
        <v>0</v>
      </c>
      <c r="GA63" s="594"/>
      <c r="GB63" s="595">
        <f>+GB62</f>
        <v>0</v>
      </c>
      <c r="GC63" s="593">
        <f>+GC62</f>
        <v>0</v>
      </c>
      <c r="GD63" s="594"/>
      <c r="GE63" s="595">
        <f>+GE62</f>
        <v>0</v>
      </c>
      <c r="GF63" s="593">
        <f>+GF62</f>
        <v>0</v>
      </c>
      <c r="GG63" s="594"/>
      <c r="GH63" s="595">
        <f>+GH62</f>
        <v>0</v>
      </c>
      <c r="GI63" s="593">
        <f>+GI62</f>
        <v>2271018.0626507802</v>
      </c>
      <c r="GJ63" s="594"/>
      <c r="GK63" s="595">
        <f>+GK62</f>
        <v>519802.91721350554</v>
      </c>
      <c r="GL63" s="593">
        <f>+GL62</f>
        <v>23927668.015281554</v>
      </c>
      <c r="GM63" s="594"/>
      <c r="GN63" s="595">
        <f>+GN62</f>
        <v>2300724.3824056368</v>
      </c>
      <c r="GO63" s="593">
        <f>+GO62</f>
        <v>13263927.938816572</v>
      </c>
      <c r="GP63" s="594"/>
      <c r="GQ63" s="595">
        <f>+GQ62</f>
        <v>1087120.7842532366</v>
      </c>
      <c r="GR63" s="593">
        <f>+GR62</f>
        <v>103139173.44008884</v>
      </c>
      <c r="GS63" s="594"/>
      <c r="GT63" s="595">
        <f>+GT62</f>
        <v>8457930.4727503136</v>
      </c>
      <c r="GU63" s="593">
        <f>+GU62</f>
        <v>100004405.8916353</v>
      </c>
      <c r="GV63" s="594"/>
      <c r="GW63" s="595">
        <f>+GW62</f>
        <v>7165306.3429138819</v>
      </c>
      <c r="GX63" s="593">
        <f>+GX62</f>
        <v>50261442.966605842</v>
      </c>
      <c r="GY63" s="594"/>
      <c r="GZ63" s="595">
        <f>+GZ62</f>
        <v>4476176.7972647864</v>
      </c>
      <c r="HA63" s="593">
        <f>+HA62</f>
        <v>4257610.3869569078</v>
      </c>
      <c r="HB63" s="594"/>
      <c r="HC63" s="595">
        <f>+HC62</f>
        <v>1981744.1900392075</v>
      </c>
      <c r="HD63" s="593">
        <f>+HD62</f>
        <v>55639038.799313895</v>
      </c>
      <c r="HE63" s="594"/>
      <c r="HF63" s="595">
        <f>+HF62</f>
        <v>5480160.7933723517</v>
      </c>
      <c r="HG63" s="593">
        <f>+HG62</f>
        <v>53134.052447644761</v>
      </c>
      <c r="HH63" s="594"/>
      <c r="HI63" s="595">
        <f>+HI62</f>
        <v>937563.59566543135</v>
      </c>
      <c r="HJ63" s="593">
        <f>+HJ62</f>
        <v>53134.052447644761</v>
      </c>
      <c r="HK63" s="594"/>
      <c r="HL63" s="595">
        <f>+HL62</f>
        <v>937563.59566543135</v>
      </c>
      <c r="HM63" s="593">
        <f>+HM62</f>
        <v>11129697.986886622</v>
      </c>
      <c r="HN63" s="594"/>
      <c r="HO63" s="595">
        <f>+HO62</f>
        <v>1228147.299342758</v>
      </c>
      <c r="HP63" s="593">
        <f>+HP62</f>
        <v>11129697.986886622</v>
      </c>
      <c r="HQ63" s="594"/>
      <c r="HR63" s="595">
        <f>+HR62</f>
        <v>1228147.299342758</v>
      </c>
      <c r="HS63" s="593">
        <f>+HS62</f>
        <v>2422164.4257600792</v>
      </c>
      <c r="HT63" s="594"/>
      <c r="HU63" s="595">
        <f>+HU62</f>
        <v>197895.65468202098</v>
      </c>
      <c r="HV63" s="593">
        <f>+HV62</f>
        <v>777901.75737504312</v>
      </c>
      <c r="HW63" s="594"/>
      <c r="HX63" s="595">
        <f>+HX62</f>
        <v>85840.419353678997</v>
      </c>
      <c r="HY63" s="593">
        <f>+HY62</f>
        <v>1212870.147878512</v>
      </c>
      <c r="HZ63" s="594"/>
      <c r="IA63" s="595">
        <f>+IA62</f>
        <v>130718.07406471951</v>
      </c>
      <c r="IB63" s="593">
        <f>+IB62</f>
        <v>1241891.9606318467</v>
      </c>
      <c r="IC63" s="594"/>
      <c r="ID63" s="595">
        <f>+ID62</f>
        <v>133920.59231786843</v>
      </c>
      <c r="IE63" s="593">
        <f>+IE62</f>
        <v>4472473.9144938029</v>
      </c>
      <c r="IF63" s="594"/>
      <c r="IG63" s="595">
        <f>+IG62</f>
        <v>493531.51953793917</v>
      </c>
      <c r="IH63" s="593">
        <f>+IH62</f>
        <v>4472773.3172623711</v>
      </c>
      <c r="II63" s="594"/>
      <c r="IJ63" s="595">
        <f>+IJ62</f>
        <v>493564.55823333468</v>
      </c>
      <c r="IK63" s="593">
        <f>+IK62</f>
        <v>15327955.009922424</v>
      </c>
      <c r="IL63" s="594"/>
      <c r="IM63" s="595">
        <f>+IM62</f>
        <v>1691419.3513663842</v>
      </c>
      <c r="IN63" s="593">
        <f>+IN62</f>
        <v>14065097.546209922</v>
      </c>
      <c r="IO63" s="594"/>
      <c r="IP63" s="595">
        <f>+IP62</f>
        <v>934008.46955971373</v>
      </c>
      <c r="IQ63" s="707">
        <f>G63+J63+M63+P63+S63+V63+Y63+AB63+AE63+AH63+AK63+AN63+AQ63+AT63+AW63+AZ63+BC63+BF63+BI63+BL63+BO63+BR63+BU63+BX63+CA63+CD63+CG63+CJ63+CM63+CP63+CS63+CV63+CY63+DB63+DE63+DH63+DK63+DN63+DQ63+DT63+DW63+DZ63+EC63+EF63+EI63+EL63+EO63+ER63+EU63+EX63+FA63+FD63+FG63+FJ63+FM63+FP63+FS63+FV63+FY63+GB63+GE63+IP63+IM63+IJ63+IG63+ID63+IA63+HX63+HU63+HR63+HO63+HL63+HI63+HF63+HC63+GZ63+GW63+GT63+GQ63+GN63+GK63+GH63</f>
        <v>583935996.71770203</v>
      </c>
      <c r="IR63" s="707">
        <f>+IQ63</f>
        <v>583935996.71770203</v>
      </c>
      <c r="IS63" s="707"/>
      <c r="IT63" s="1015">
        <f>+IR63-IS62</f>
        <v>7726945.3680045605</v>
      </c>
    </row>
    <row r="64" spans="1:265" ht="24.6">
      <c r="E64" s="929"/>
      <c r="F64" s="930"/>
      <c r="G64" s="318"/>
      <c r="H64" s="752"/>
      <c r="CZ64" s="984"/>
      <c r="DA64" s="984"/>
      <c r="DB64" s="984"/>
      <c r="DC64" s="304"/>
      <c r="DD64" s="304"/>
      <c r="DE64" s="304"/>
      <c r="DF64" s="984"/>
      <c r="DG64" s="984"/>
      <c r="DH64" s="984"/>
      <c r="DI64" s="304"/>
      <c r="DJ64" s="304"/>
      <c r="DK64" s="304"/>
      <c r="DO64" s="984"/>
      <c r="DP64" s="984"/>
      <c r="DQ64" s="984"/>
      <c r="DU64" s="304"/>
      <c r="DV64" s="304"/>
      <c r="DW64" s="304"/>
      <c r="EJ64" s="984"/>
      <c r="EK64" s="984"/>
      <c r="EL64" s="984"/>
      <c r="FI64" s="304"/>
      <c r="FL64" s="647"/>
      <c r="FX64" s="304"/>
      <c r="FY64" s="304"/>
      <c r="FZ64" s="304"/>
      <c r="GU64" s="318"/>
      <c r="GV64" s="318"/>
      <c r="GW64" s="318"/>
    </row>
    <row r="65" spans="5:205" ht="54.75" customHeight="1">
      <c r="E65" s="929"/>
      <c r="F65" s="930"/>
      <c r="G65" s="318"/>
      <c r="CZ65" s="984"/>
      <c r="DA65" s="984"/>
      <c r="DB65" s="984"/>
      <c r="DC65" s="304"/>
      <c r="DD65" s="304"/>
      <c r="DE65" s="304"/>
      <c r="DF65" s="984"/>
      <c r="DG65" s="984"/>
      <c r="DH65" s="984"/>
      <c r="DI65" s="304"/>
      <c r="DJ65" s="304"/>
      <c r="DK65" s="304"/>
      <c r="DO65" s="984"/>
      <c r="DP65" s="984"/>
      <c r="DQ65" s="984"/>
      <c r="DU65" s="304"/>
      <c r="DV65" s="304"/>
      <c r="DW65" s="304"/>
      <c r="EJ65" s="984"/>
      <c r="EK65" s="984"/>
      <c r="EL65" s="984"/>
      <c r="FI65" s="304"/>
      <c r="FL65" s="647"/>
      <c r="FX65" s="304"/>
      <c r="FY65" s="304"/>
      <c r="FZ65" s="304"/>
      <c r="GU65" s="318"/>
      <c r="GV65" s="318"/>
      <c r="GW65" s="318"/>
    </row>
    <row r="66" spans="5:205" ht="24.6">
      <c r="E66" s="929"/>
      <c r="F66" s="930"/>
      <c r="G66" s="318"/>
      <c r="CZ66" s="984"/>
      <c r="DA66" s="984"/>
      <c r="DB66" s="984"/>
      <c r="DC66" s="304"/>
      <c r="DD66" s="304"/>
      <c r="DE66" s="304"/>
      <c r="DF66" s="984"/>
      <c r="DG66" s="984"/>
      <c r="DH66" s="984"/>
      <c r="DI66" s="304"/>
      <c r="DJ66" s="304"/>
      <c r="DK66" s="304"/>
      <c r="DO66" s="984"/>
      <c r="DP66" s="984"/>
      <c r="DQ66" s="984"/>
      <c r="DU66" s="304"/>
      <c r="DV66" s="304"/>
      <c r="DW66" s="304"/>
      <c r="EJ66" s="984"/>
      <c r="EK66" s="984"/>
      <c r="EL66" s="984"/>
      <c r="FI66" s="304"/>
      <c r="FL66" s="647"/>
      <c r="FX66" s="304"/>
      <c r="FY66" s="304"/>
      <c r="FZ66" s="304"/>
      <c r="GU66" s="318"/>
      <c r="GV66" s="318"/>
      <c r="GW66" s="318"/>
    </row>
    <row r="67" spans="5:205" ht="24.6">
      <c r="E67" s="929"/>
      <c r="F67" s="930"/>
      <c r="G67" s="318"/>
    </row>
    <row r="68" spans="5:205" ht="24.6">
      <c r="E68" s="929"/>
      <c r="F68" s="930"/>
      <c r="G68" s="318"/>
    </row>
    <row r="69" spans="5:205">
      <c r="E69" s="928"/>
      <c r="F69" s="318"/>
      <c r="G69" s="318"/>
    </row>
  </sheetData>
  <customSheetViews>
    <customSheetView guid="{416404B7-8533-4A12-ABD0-58CFDEB49D80}" scale="50">
      <selection activeCell="F45" sqref="F45"/>
      <colBreaks count="9" manualBreakCount="9">
        <brk id="16" max="56" man="1"/>
        <brk id="25" max="56" man="1"/>
        <brk id="37" max="56" man="1"/>
        <brk id="49" max="56" man="1"/>
        <brk id="61" max="56" man="1"/>
        <brk id="73" max="56" man="1"/>
        <brk id="88" max="56" man="1"/>
        <brk id="100" max="56" man="1"/>
        <brk id="112" max="1048575" man="1"/>
      </colBreaks>
      <pageMargins left="0.49" right="0.21" top="0.55000000000000004" bottom="0.22" header="0.45" footer="0.4"/>
      <printOptions horizontalCentered="1" verticalCentered="1"/>
      <pageSetup scale="28" fitToWidth="3" fitToHeight="3" orientation="landscape" r:id="rId1"/>
      <headerFooter alignWithMargins="0"/>
    </customSheetView>
  </customSheetViews>
  <mergeCells count="85">
    <mergeCell ref="FW28:FY28"/>
    <mergeCell ref="FZ28:GB28"/>
    <mergeCell ref="FT28:FV28"/>
    <mergeCell ref="GC28:GE28"/>
    <mergeCell ref="GF28:GH28"/>
    <mergeCell ref="HV28:HX28"/>
    <mergeCell ref="IN28:IP28"/>
    <mergeCell ref="HY28:IA28"/>
    <mergeCell ref="IB28:ID28"/>
    <mergeCell ref="IE28:IG28"/>
    <mergeCell ref="IH28:IJ28"/>
    <mergeCell ref="IK28:IM28"/>
    <mergeCell ref="HM28:HO28"/>
    <mergeCell ref="HP28:HR28"/>
    <mergeCell ref="HS28:HU28"/>
    <mergeCell ref="HJ28:HL28"/>
    <mergeCell ref="GI28:GK28"/>
    <mergeCell ref="GL28:GN28"/>
    <mergeCell ref="GO28:GQ28"/>
    <mergeCell ref="HG28:HI28"/>
    <mergeCell ref="GR28:GT28"/>
    <mergeCell ref="GU28:GW28"/>
    <mergeCell ref="GX28:GZ28"/>
    <mergeCell ref="HA28:HC28"/>
    <mergeCell ref="HD28:HF28"/>
    <mergeCell ref="AC28:AE28"/>
    <mergeCell ref="AF28:AH28"/>
    <mergeCell ref="AI28:AK28"/>
    <mergeCell ref="AL28:AN28"/>
    <mergeCell ref="CQ28:CS28"/>
    <mergeCell ref="AO28:AQ28"/>
    <mergeCell ref="AR28:AT28"/>
    <mergeCell ref="AU28:AW28"/>
    <mergeCell ref="AX28:AZ28"/>
    <mergeCell ref="BA28:BC28"/>
    <mergeCell ref="BD28:BF28"/>
    <mergeCell ref="BG28:BI28"/>
    <mergeCell ref="BJ28:BL28"/>
    <mergeCell ref="BM28:BO28"/>
    <mergeCell ref="BP28:BR28"/>
    <mergeCell ref="BS28:BU28"/>
    <mergeCell ref="N28:P28"/>
    <mergeCell ref="Q28:S28"/>
    <mergeCell ref="T28:V28"/>
    <mergeCell ref="W28:Y28"/>
    <mergeCell ref="Z28:AB28"/>
    <mergeCell ref="E6:G6"/>
    <mergeCell ref="E7:G7"/>
    <mergeCell ref="E8:G8"/>
    <mergeCell ref="E28:G28"/>
    <mergeCell ref="K28:M28"/>
    <mergeCell ref="H28:J28"/>
    <mergeCell ref="BV28:BX28"/>
    <mergeCell ref="BY28:CA28"/>
    <mergeCell ref="CB28:CD28"/>
    <mergeCell ref="CE28:CG28"/>
    <mergeCell ref="CH28:CJ28"/>
    <mergeCell ref="CK28:CM28"/>
    <mergeCell ref="CN28:CP28"/>
    <mergeCell ref="FH28:FJ28"/>
    <mergeCell ref="FK28:FM28"/>
    <mergeCell ref="DC28:DE28"/>
    <mergeCell ref="DL28:DN28"/>
    <mergeCell ref="DO28:DQ28"/>
    <mergeCell ref="DF28:DH28"/>
    <mergeCell ref="DI28:DK28"/>
    <mergeCell ref="DR28:DT28"/>
    <mergeCell ref="DU28:DW28"/>
    <mergeCell ref="EJ28:EL28"/>
    <mergeCell ref="EM28:EO28"/>
    <mergeCell ref="CT28:CV28"/>
    <mergeCell ref="EY28:FA28"/>
    <mergeCell ref="CW28:CY28"/>
    <mergeCell ref="CZ28:DB28"/>
    <mergeCell ref="ES28:EU28"/>
    <mergeCell ref="EV28:EX28"/>
    <mergeCell ref="FQ28:FS28"/>
    <mergeCell ref="FB28:FD28"/>
    <mergeCell ref="FE28:FG28"/>
    <mergeCell ref="FN28:FP28"/>
    <mergeCell ref="EA28:EC28"/>
    <mergeCell ref="EP28:ER28"/>
    <mergeCell ref="DX28:DZ28"/>
    <mergeCell ref="ED28:EF28"/>
    <mergeCell ref="EG28:EI28"/>
  </mergeCells>
  <phoneticPr fontId="0" type="noConversion"/>
  <printOptions horizontalCentered="1" verticalCentered="1"/>
  <pageMargins left="0.49" right="0.21" top="0.55000000000000004" bottom="0.22" header="0.45" footer="0.4"/>
  <pageSetup scale="22" fitToWidth="3" fitToHeight="3" orientation="landscape" r:id="rId2"/>
  <headerFooter alignWithMargins="0"/>
  <colBreaks count="20" manualBreakCount="20">
    <brk id="16" max="62" man="1"/>
    <brk id="28" max="62" man="1"/>
    <brk id="40" max="62" man="1"/>
    <brk id="52" max="62" man="1"/>
    <brk id="64" max="62" man="1"/>
    <brk id="76" max="62" man="1"/>
    <brk id="88" max="62" man="1"/>
    <brk id="100" max="62" man="1"/>
    <brk id="112" max="62" man="1"/>
    <brk id="124" max="62" man="1"/>
    <brk id="136" max="62" man="1"/>
    <brk id="148" max="62" man="1"/>
    <brk id="160" max="62" man="1"/>
    <brk id="172" max="62" man="1"/>
    <brk id="184" max="62" man="1"/>
    <brk id="196" max="62" man="1"/>
    <brk id="208" max="62" man="1"/>
    <brk id="220" max="62" man="1"/>
    <brk id="232" max="62" man="1"/>
    <brk id="244" max="62" man="1"/>
  </colBreaks>
  <ignoredErrors>
    <ignoredError sqref="BP38 BS38 BJ38 FB38 EV38 ES38 FE38" numberStoredAsText="1"/>
    <ignoredError sqref="IM62:IN62 IJ62:IK62 IG62:IH62 ID62:IE62 IA62:IB62 HX62:HY62 HU62:HV62 HR62:HS62 HP62 HL62:HM62 HJ62 E62:BW62 BY62:BZ62 BX63 CA63 CB62:CC62 CD63 CE62:CN62 CP63 FK62 FN62 FP62:FQ62 FS62:FT62 FV62:FW62 FY62:FZ62 GB62:GC62 GF62 GI62 GK62:GL62 GN62:GO62 GQ62 GT62 CT62:CV62 DF62:DW62 ES62:EX62 DC62:DE62 EJ62:EO62 EZ62 FB62:FH62 CS63"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H29"/>
  <sheetViews>
    <sheetView showGridLines="0" workbookViewId="0"/>
  </sheetViews>
  <sheetFormatPr defaultColWidth="9.109375" defaultRowHeight="13.2"/>
  <cols>
    <col min="1" max="1" width="14.6640625" style="304" customWidth="1"/>
    <col min="2" max="2" width="38.6640625" style="304" customWidth="1"/>
    <col min="3" max="3" width="13.44140625" style="304" customWidth="1"/>
    <col min="4" max="16384" width="9.109375" style="304"/>
  </cols>
  <sheetData>
    <row r="2" spans="1:5" ht="17.399999999999999">
      <c r="A2" s="1418" t="str">
        <f>+'[32]Appendix A'!A3</f>
        <v>Public Service Electric and Gas Company</v>
      </c>
      <c r="B2" s="1418"/>
      <c r="C2" s="1418"/>
      <c r="D2" s="1418"/>
      <c r="E2" s="1418"/>
    </row>
    <row r="3" spans="1:5" ht="17.399999999999999">
      <c r="A3" s="1418" t="str">
        <f>+'[32]Appendix A'!A4</f>
        <v xml:space="preserve">ATTACHMENT H-10A </v>
      </c>
      <c r="B3" s="1418"/>
      <c r="C3" s="1418"/>
      <c r="D3" s="1418"/>
      <c r="E3" s="1418"/>
    </row>
    <row r="4" spans="1:5" ht="17.399999999999999">
      <c r="A4" s="1418" t="s">
        <v>582</v>
      </c>
      <c r="B4" s="1418"/>
      <c r="C4" s="1418"/>
      <c r="D4" s="1418"/>
      <c r="E4" s="1418"/>
    </row>
    <row r="7" spans="1:5">
      <c r="C7" s="305"/>
    </row>
    <row r="8" spans="1:5">
      <c r="A8" s="306" t="s">
        <v>550</v>
      </c>
      <c r="B8" s="307"/>
      <c r="C8" s="306" t="s">
        <v>81</v>
      </c>
    </row>
    <row r="10" spans="1:5">
      <c r="A10" s="307" t="s">
        <v>446</v>
      </c>
      <c r="C10" s="308">
        <v>2.4</v>
      </c>
      <c r="D10" s="309"/>
    </row>
    <row r="12" spans="1:5">
      <c r="A12" s="307" t="s">
        <v>551</v>
      </c>
    </row>
    <row r="13" spans="1:5">
      <c r="A13" s="310" t="s">
        <v>552</v>
      </c>
      <c r="C13" s="304">
        <v>2.4900000000000002</v>
      </c>
    </row>
    <row r="14" spans="1:5">
      <c r="A14" s="310" t="s">
        <v>553</v>
      </c>
      <c r="C14" s="304">
        <v>2.4900000000000002</v>
      </c>
    </row>
    <row r="15" spans="1:5">
      <c r="A15" s="310" t="s">
        <v>554</v>
      </c>
      <c r="C15" s="304">
        <v>2.4900000000000002</v>
      </c>
    </row>
    <row r="16" spans="1:5">
      <c r="A16" s="310" t="s">
        <v>555</v>
      </c>
      <c r="C16" s="304">
        <v>2.4900000000000002</v>
      </c>
    </row>
    <row r="18" spans="1:8">
      <c r="C18" s="311"/>
    </row>
    <row r="19" spans="1:8">
      <c r="A19" s="307" t="s">
        <v>227</v>
      </c>
    </row>
    <row r="20" spans="1:8">
      <c r="A20" s="310" t="s">
        <v>556</v>
      </c>
      <c r="C20" s="311">
        <v>1.4</v>
      </c>
      <c r="H20" s="312"/>
    </row>
    <row r="21" spans="1:8">
      <c r="A21" s="310" t="s">
        <v>161</v>
      </c>
      <c r="C21" s="311">
        <v>5</v>
      </c>
    </row>
    <row r="22" spans="1:8">
      <c r="A22" s="310" t="s">
        <v>162</v>
      </c>
      <c r="C22" s="311">
        <v>25</v>
      </c>
    </row>
    <row r="23" spans="1:8">
      <c r="A23" s="310" t="s">
        <v>558</v>
      </c>
      <c r="C23" s="311">
        <v>14.29</v>
      </c>
    </row>
    <row r="24" spans="1:8">
      <c r="A24" s="310" t="s">
        <v>700</v>
      </c>
      <c r="C24" s="311">
        <v>33.33</v>
      </c>
    </row>
    <row r="25" spans="1:8">
      <c r="A25" s="310" t="s">
        <v>701</v>
      </c>
      <c r="C25" s="311">
        <v>14.29</v>
      </c>
    </row>
    <row r="26" spans="1:8">
      <c r="A26" s="310" t="s">
        <v>559</v>
      </c>
      <c r="C26" s="311">
        <v>14.29</v>
      </c>
    </row>
    <row r="27" spans="1:8">
      <c r="A27" s="310" t="s">
        <v>159</v>
      </c>
      <c r="C27" s="311">
        <v>20</v>
      </c>
    </row>
    <row r="28" spans="1:8">
      <c r="A28" s="310" t="s">
        <v>557</v>
      </c>
      <c r="C28" s="311">
        <v>10</v>
      </c>
    </row>
    <row r="29" spans="1:8">
      <c r="A29" s="310" t="s">
        <v>160</v>
      </c>
      <c r="C29" s="311">
        <v>14.29</v>
      </c>
    </row>
  </sheetData>
  <sheetProtection password="C338" sheet="1" objects="1" scenarios="1"/>
  <customSheetViews>
    <customSheetView guid="{416404B7-8533-4A12-ABD0-58CFDEB49D80}">
      <selection activeCell="F45" sqref="F45"/>
      <pageMargins left="0.7" right="0.7" top="0.75" bottom="0.75" header="0.3" footer="0.3"/>
      <pageSetup orientation="portrait" r:id="rId1"/>
    </customSheetView>
  </customSheetViews>
  <mergeCells count="3">
    <mergeCell ref="A2:E2"/>
    <mergeCell ref="A3:E3"/>
    <mergeCell ref="A4:E4"/>
  </mergeCell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6"/>
  <sheetViews>
    <sheetView showGridLines="0" zoomScaleNormal="100" workbookViewId="0"/>
  </sheetViews>
  <sheetFormatPr defaultColWidth="9.109375" defaultRowHeight="13.2"/>
  <cols>
    <col min="1" max="1" width="18" style="984" customWidth="1"/>
    <col min="2" max="2" width="85.88671875" style="984" customWidth="1"/>
    <col min="3" max="4" width="23.6640625" style="1064" bestFit="1" customWidth="1"/>
    <col min="5" max="16384" width="9.109375" style="984"/>
  </cols>
  <sheetData>
    <row r="1" spans="1:4">
      <c r="A1" s="307" t="s">
        <v>397</v>
      </c>
      <c r="C1" s="984"/>
      <c r="D1" s="984"/>
    </row>
    <row r="2" spans="1:4">
      <c r="A2" s="307" t="s">
        <v>1017</v>
      </c>
    </row>
    <row r="3" spans="1:4">
      <c r="A3" s="307" t="s">
        <v>1148</v>
      </c>
    </row>
    <row r="4" spans="1:4">
      <c r="A4" s="307"/>
    </row>
    <row r="5" spans="1:4" ht="25.5" customHeight="1" thickBot="1">
      <c r="A5" s="307" t="s">
        <v>1018</v>
      </c>
      <c r="B5" s="307"/>
      <c r="C5" s="1065"/>
      <c r="D5" s="1065"/>
    </row>
    <row r="6" spans="1:4" ht="27" thickBot="1">
      <c r="A6" s="1396" t="s">
        <v>1019</v>
      </c>
      <c r="B6" s="1397" t="s">
        <v>1020</v>
      </c>
      <c r="C6" s="1066" t="s">
        <v>1146</v>
      </c>
      <c r="D6" s="1066" t="s">
        <v>1147</v>
      </c>
    </row>
    <row r="7" spans="1:4" ht="25.5" customHeight="1">
      <c r="A7" s="1398" t="s">
        <v>1021</v>
      </c>
      <c r="B7" s="1395" t="s">
        <v>999</v>
      </c>
      <c r="C7" s="1068">
        <f>'7 -TEC'!E35</f>
        <v>20680597.139999997</v>
      </c>
      <c r="D7" s="1399">
        <v>38718</v>
      </c>
    </row>
    <row r="8" spans="1:4" ht="25.5" customHeight="1">
      <c r="A8" s="1400" t="s">
        <v>1022</v>
      </c>
      <c r="B8" s="1067" t="s">
        <v>1000</v>
      </c>
      <c r="C8" s="1069">
        <f>'7 -TEC'!H35</f>
        <v>8069022.0199999996</v>
      </c>
      <c r="D8" s="1401">
        <v>39295</v>
      </c>
    </row>
    <row r="9" spans="1:4" ht="25.5" customHeight="1">
      <c r="A9" s="1400" t="s">
        <v>1023</v>
      </c>
      <c r="B9" s="1067" t="s">
        <v>998</v>
      </c>
      <c r="C9" s="1069">
        <f>'7 -TEC'!K35</f>
        <v>86565628.890000001</v>
      </c>
      <c r="D9" s="1401">
        <v>39295</v>
      </c>
    </row>
    <row r="10" spans="1:4" ht="25.5" customHeight="1">
      <c r="A10" s="1400" t="s">
        <v>1024</v>
      </c>
      <c r="B10" s="1067" t="s">
        <v>1001</v>
      </c>
      <c r="C10" s="1069">
        <f>'7 -TEC'!N35</f>
        <v>22188863.09</v>
      </c>
      <c r="D10" s="1401">
        <v>39934</v>
      </c>
    </row>
    <row r="11" spans="1:4" ht="25.5" customHeight="1">
      <c r="A11" s="1400" t="s">
        <v>1025</v>
      </c>
      <c r="B11" s="1067" t="s">
        <v>1026</v>
      </c>
      <c r="C11" s="1069">
        <f>'7 -TEC'!Q35</f>
        <v>27005248.349999998</v>
      </c>
      <c r="D11" s="1401">
        <v>39934</v>
      </c>
    </row>
    <row r="12" spans="1:4" ht="25.5" customHeight="1">
      <c r="A12" s="1400" t="s">
        <v>1027</v>
      </c>
      <c r="B12" s="1067" t="s">
        <v>1028</v>
      </c>
      <c r="C12" s="1069">
        <f>'7 -TEC'!T35</f>
        <v>25799055.359999999</v>
      </c>
      <c r="D12" s="1401">
        <v>39753</v>
      </c>
    </row>
    <row r="13" spans="1:4" ht="25.5" customHeight="1">
      <c r="A13" s="1400" t="s">
        <v>1002</v>
      </c>
      <c r="B13" s="1070" t="s">
        <v>1003</v>
      </c>
      <c r="C13" s="1069">
        <f>'7 -TEC'!W35</f>
        <v>15731554.18</v>
      </c>
      <c r="D13" s="1401">
        <v>39576</v>
      </c>
    </row>
    <row r="14" spans="1:4" ht="25.5" customHeight="1">
      <c r="A14" s="1400" t="s">
        <v>1029</v>
      </c>
      <c r="B14" s="1067" t="s">
        <v>1004</v>
      </c>
      <c r="C14" s="1069">
        <f>'7 -TEC'!Z35</f>
        <v>6961495</v>
      </c>
      <c r="D14" s="1401">
        <v>39934</v>
      </c>
    </row>
    <row r="15" spans="1:4" ht="25.5" customHeight="1">
      <c r="A15" s="1400" t="s">
        <v>1030</v>
      </c>
      <c r="B15" s="1067" t="s">
        <v>1031</v>
      </c>
      <c r="C15" s="1069">
        <f>'7 -TEC'!AC35</f>
        <v>21073706.109999999</v>
      </c>
      <c r="D15" s="1401">
        <v>41000</v>
      </c>
    </row>
    <row r="16" spans="1:4" ht="25.5" customHeight="1">
      <c r="A16" s="1400" t="s">
        <v>1032</v>
      </c>
      <c r="B16" s="1067" t="s">
        <v>1033</v>
      </c>
      <c r="C16" s="1069">
        <f>'7 -TEC'!AF35</f>
        <v>27988.35</v>
      </c>
      <c r="D16" s="1401">
        <v>39114</v>
      </c>
    </row>
    <row r="17" spans="1:4" ht="25.5" customHeight="1">
      <c r="A17" s="1400" t="s">
        <v>1034</v>
      </c>
      <c r="B17" s="1067" t="s">
        <v>1035</v>
      </c>
      <c r="C17" s="1069">
        <f>'7 -TEC'!AI35</f>
        <v>9158917.9100000001</v>
      </c>
      <c r="D17" s="1401">
        <v>41030</v>
      </c>
    </row>
    <row r="18" spans="1:4" ht="25.5" customHeight="1">
      <c r="A18" s="1400" t="s">
        <v>1036</v>
      </c>
      <c r="B18" s="1067" t="s">
        <v>1008</v>
      </c>
      <c r="C18" s="1069">
        <f>'7 -TEC'!AL35</f>
        <v>20626990.686070856</v>
      </c>
      <c r="D18" s="1401">
        <v>41244</v>
      </c>
    </row>
    <row r="19" spans="1:4" ht="25.5" customHeight="1">
      <c r="A19" s="1400" t="s">
        <v>1037</v>
      </c>
      <c r="B19" s="1067" t="s">
        <v>1038</v>
      </c>
      <c r="C19" s="1069">
        <f>'7 -TEC'!AO35</f>
        <v>21170272.50023846</v>
      </c>
      <c r="D19" s="1401">
        <v>40673</v>
      </c>
    </row>
    <row r="20" spans="1:4" ht="25.5" customHeight="1">
      <c r="A20" s="1400" t="s">
        <v>1005</v>
      </c>
      <c r="B20" s="1067" t="s">
        <v>1039</v>
      </c>
      <c r="C20" s="1069">
        <f>'7 -TEC'!AR35</f>
        <v>80435314.520000011</v>
      </c>
      <c r="D20" s="1401">
        <v>40483</v>
      </c>
    </row>
    <row r="21" spans="1:4" ht="25.5" customHeight="1">
      <c r="A21" s="1400" t="s">
        <v>1010</v>
      </c>
      <c r="B21" s="1067" t="s">
        <v>1040</v>
      </c>
      <c r="C21" s="1069">
        <f>'7 -TEC'!AU35</f>
        <v>14404841.620000001</v>
      </c>
      <c r="D21" s="1401">
        <v>39753</v>
      </c>
    </row>
    <row r="22" spans="1:4" ht="25.5" customHeight="1">
      <c r="A22" s="1400" t="s">
        <v>1041</v>
      </c>
      <c r="B22" s="1067" t="s">
        <v>1042</v>
      </c>
      <c r="C22" s="1069">
        <f>'7 -TEC'!AX35</f>
        <v>18664930.664499998</v>
      </c>
      <c r="D22" s="1401">
        <v>41000</v>
      </c>
    </row>
    <row r="23" spans="1:4" ht="25.5" customHeight="1">
      <c r="A23" s="1400" t="s">
        <v>1009</v>
      </c>
      <c r="B23" s="1067" t="s">
        <v>1043</v>
      </c>
      <c r="C23" s="1069">
        <f>'7 -TEC'!BA35</f>
        <v>6390403.345499998</v>
      </c>
      <c r="D23" s="1401">
        <v>41000</v>
      </c>
    </row>
    <row r="24" spans="1:4" ht="25.5" customHeight="1">
      <c r="A24" s="1400" t="s">
        <v>1006</v>
      </c>
      <c r="B24" s="1067" t="s">
        <v>1007</v>
      </c>
      <c r="C24" s="1069">
        <f>'7 -TEC'!BD35</f>
        <v>46073244.720000006</v>
      </c>
      <c r="D24" s="1401">
        <v>40521</v>
      </c>
    </row>
    <row r="25" spans="1:4" ht="25.5" customHeight="1">
      <c r="A25" s="1400" t="s">
        <v>1044</v>
      </c>
      <c r="B25" s="1067" t="s">
        <v>1045</v>
      </c>
      <c r="C25" s="1069">
        <f>'7 -TEC'!BG35</f>
        <v>15876912.743426396</v>
      </c>
      <c r="D25" s="1401">
        <v>41183</v>
      </c>
    </row>
    <row r="26" spans="1:4" ht="25.5" customHeight="1">
      <c r="A26" s="1400" t="s">
        <v>1013</v>
      </c>
      <c r="B26" s="1067" t="s">
        <v>1046</v>
      </c>
      <c r="C26" s="1069">
        <f>'7 -TEC'!BJ35</f>
        <v>22040646.259999998</v>
      </c>
      <c r="D26" s="1401">
        <v>40664</v>
      </c>
    </row>
    <row r="27" spans="1:4" ht="25.5" customHeight="1">
      <c r="A27" s="1400" t="s">
        <v>1047</v>
      </c>
      <c r="B27" s="1067" t="s">
        <v>1048</v>
      </c>
      <c r="C27" s="1069">
        <f>'7 -TEC'!BM35</f>
        <v>68312808.280000016</v>
      </c>
      <c r="D27" s="1401">
        <v>40878</v>
      </c>
    </row>
    <row r="28" spans="1:4" ht="25.5" customHeight="1">
      <c r="A28" s="1400" t="s">
        <v>1049</v>
      </c>
      <c r="B28" s="1067" t="s">
        <v>1050</v>
      </c>
      <c r="C28" s="1069">
        <f>'7 -TEC'!BP35</f>
        <v>72443910.980000019</v>
      </c>
      <c r="D28" s="1401">
        <v>41244</v>
      </c>
    </row>
    <row r="29" spans="1:4" ht="25.5" customHeight="1">
      <c r="A29" s="1400" t="s">
        <v>1051</v>
      </c>
      <c r="B29" s="1067" t="s">
        <v>827</v>
      </c>
      <c r="C29" s="1069">
        <f>'7 -TEC'!BS35</f>
        <v>11268593.770000001</v>
      </c>
      <c r="D29" s="1401">
        <v>41365</v>
      </c>
    </row>
    <row r="30" spans="1:4" ht="25.5" customHeight="1">
      <c r="A30" s="1400" t="s">
        <v>1052</v>
      </c>
      <c r="B30" s="1067" t="s">
        <v>1053</v>
      </c>
      <c r="C30" s="1069">
        <f>'7 -TEC'!ES35</f>
        <v>12084309.360000001</v>
      </c>
      <c r="D30" s="1401">
        <v>40670</v>
      </c>
    </row>
    <row r="31" spans="1:4" ht="25.5" customHeight="1">
      <c r="A31" s="1400" t="s">
        <v>1054</v>
      </c>
      <c r="B31" s="1067" t="s">
        <v>1055</v>
      </c>
      <c r="C31" s="1069">
        <f>'7 -TEC'!EV35</f>
        <v>19023717.549999997</v>
      </c>
      <c r="D31" s="1401">
        <v>41609</v>
      </c>
    </row>
    <row r="32" spans="1:4" ht="25.5" customHeight="1">
      <c r="A32" s="1400" t="s">
        <v>1015</v>
      </c>
      <c r="B32" s="1067" t="s">
        <v>1056</v>
      </c>
      <c r="C32" s="1069">
        <f>'7 -TEC'!EY35</f>
        <v>35696237.100000001</v>
      </c>
      <c r="D32" s="1401">
        <v>42505</v>
      </c>
    </row>
    <row r="33" spans="1:4" ht="25.5" customHeight="1">
      <c r="A33" s="1400" t="s">
        <v>1057</v>
      </c>
      <c r="B33" s="1067" t="s">
        <v>1058</v>
      </c>
      <c r="C33" s="1069">
        <f>'7 -TEC'!FB35</f>
        <v>31718020.090000004</v>
      </c>
      <c r="D33" s="1401">
        <v>41579</v>
      </c>
    </row>
    <row r="34" spans="1:4" ht="25.5" customHeight="1">
      <c r="A34" s="1400" t="s">
        <v>1059</v>
      </c>
      <c r="B34" s="1067" t="s">
        <v>1060</v>
      </c>
      <c r="C34" s="1069">
        <f>'7 -TEC'!FE35</f>
        <v>118337483.82999998</v>
      </c>
      <c r="D34" s="1401">
        <v>41609</v>
      </c>
    </row>
    <row r="35" spans="1:4" ht="25.5" customHeight="1">
      <c r="A35" s="1400" t="s">
        <v>1061</v>
      </c>
      <c r="B35" s="1070" t="s">
        <v>1108</v>
      </c>
      <c r="C35" s="1069">
        <f>'7 -TEC'!BV35</f>
        <v>5857687</v>
      </c>
      <c r="D35" s="1401">
        <v>41791</v>
      </c>
    </row>
    <row r="36" spans="1:4" ht="25.5" customHeight="1">
      <c r="A36" s="1400" t="s">
        <v>1062</v>
      </c>
      <c r="B36" s="1070" t="s">
        <v>1106</v>
      </c>
      <c r="C36" s="1069">
        <f>'7 -TEC'!BY35</f>
        <v>40538248</v>
      </c>
      <c r="D36" s="1401">
        <v>40848</v>
      </c>
    </row>
    <row r="37" spans="1:4" ht="25.5" customHeight="1">
      <c r="A37" s="1400" t="s">
        <v>1063</v>
      </c>
      <c r="B37" s="1070" t="s">
        <v>1107</v>
      </c>
      <c r="C37" s="1069">
        <f>'7 -TEC'!CB35</f>
        <v>722869824.77999997</v>
      </c>
      <c r="D37" s="1401">
        <v>42078</v>
      </c>
    </row>
    <row r="38" spans="1:4" ht="25.5" customHeight="1">
      <c r="A38" s="1400" t="s">
        <v>1011</v>
      </c>
      <c r="B38" s="1067" t="s">
        <v>1118</v>
      </c>
      <c r="C38" s="1069">
        <f>'7 -TEC'!CE35</f>
        <v>356525650.76259398</v>
      </c>
      <c r="D38" s="1401">
        <v>41913</v>
      </c>
    </row>
    <row r="39" spans="1:4" ht="25.5" customHeight="1">
      <c r="A39" s="1400" t="s">
        <v>1064</v>
      </c>
      <c r="B39" s="1067" t="s">
        <v>1014</v>
      </c>
      <c r="C39" s="1069">
        <f>'7 -TEC'!CH35</f>
        <v>439443095.94499993</v>
      </c>
      <c r="D39" s="1401">
        <v>42174</v>
      </c>
    </row>
    <row r="40" spans="1:4" ht="25.5" customHeight="1">
      <c r="A40" s="1400" t="s">
        <v>1012</v>
      </c>
      <c r="B40" s="1070" t="s">
        <v>1111</v>
      </c>
      <c r="C40" s="1069">
        <f>'7 -TEC'!CK35</f>
        <v>370184657.71375769</v>
      </c>
      <c r="D40" s="1401">
        <v>42156</v>
      </c>
    </row>
    <row r="41" spans="1:4" ht="25.5" customHeight="1">
      <c r="A41" s="1400" t="s">
        <v>1065</v>
      </c>
      <c r="B41" s="1070" t="s">
        <v>1112</v>
      </c>
      <c r="C41" s="1069">
        <f>'7 -TEC'!CN35</f>
        <v>625991049.69499993</v>
      </c>
      <c r="D41" s="1401">
        <v>42175</v>
      </c>
    </row>
    <row r="42" spans="1:4" ht="25.5" customHeight="1">
      <c r="A42" s="1400" t="s">
        <v>1105</v>
      </c>
      <c r="B42" s="1067" t="s">
        <v>1113</v>
      </c>
      <c r="C42" s="1069">
        <f>'7 -TEC'!CQ35</f>
        <v>351791077.41499996</v>
      </c>
      <c r="D42" s="1401">
        <v>42552</v>
      </c>
    </row>
    <row r="43" spans="1:4" ht="25.5" customHeight="1">
      <c r="A43" s="1400" t="s">
        <v>1066</v>
      </c>
      <c r="B43" s="1070" t="s">
        <v>994</v>
      </c>
      <c r="C43" s="1069">
        <f>'7 -TEC'!CT35</f>
        <v>175766398.03634325</v>
      </c>
      <c r="D43" s="1401">
        <v>42370</v>
      </c>
    </row>
    <row r="44" spans="1:4" ht="25.5" customHeight="1">
      <c r="A44" s="1400" t="s">
        <v>1067</v>
      </c>
      <c r="B44" s="1067" t="s">
        <v>1096</v>
      </c>
      <c r="C44" s="1069">
        <f>'7 -TEC'!CW35</f>
        <v>24373984.612754393</v>
      </c>
      <c r="D44" s="1401">
        <v>42491</v>
      </c>
    </row>
    <row r="45" spans="1:4" ht="25.5" customHeight="1">
      <c r="A45" s="1400" t="s">
        <v>1068</v>
      </c>
      <c r="B45" s="1067" t="s">
        <v>1097</v>
      </c>
      <c r="C45" s="1069">
        <f>'7 -TEC'!CZ35</f>
        <v>24373984.612754393</v>
      </c>
      <c r="D45" s="1401">
        <v>42491</v>
      </c>
    </row>
    <row r="46" spans="1:4" ht="25.5" customHeight="1">
      <c r="A46" s="1400" t="s">
        <v>1072</v>
      </c>
      <c r="B46" s="1067" t="s">
        <v>1098</v>
      </c>
      <c r="C46" s="1069">
        <f>'7 -TEC'!DC35</f>
        <v>15071437.520256681</v>
      </c>
      <c r="D46" s="1401">
        <v>42339</v>
      </c>
    </row>
    <row r="47" spans="1:4" ht="25.5" customHeight="1">
      <c r="A47" s="1400" t="s">
        <v>1073</v>
      </c>
      <c r="B47" s="1070" t="s">
        <v>1109</v>
      </c>
      <c r="C47" s="1069">
        <f>'7 -TEC'!DF35</f>
        <v>48229438.01732187</v>
      </c>
      <c r="D47" s="1401">
        <v>42339</v>
      </c>
    </row>
    <row r="48" spans="1:4" ht="25.5" customHeight="1">
      <c r="A48" s="1400" t="s">
        <v>1074</v>
      </c>
      <c r="B48" s="1067" t="s">
        <v>995</v>
      </c>
      <c r="C48" s="1069">
        <f>'7 -TEC'!DI35</f>
        <v>15071437.520256681</v>
      </c>
      <c r="D48" s="1401">
        <v>42339</v>
      </c>
    </row>
    <row r="49" spans="1:4" ht="25.5" customHeight="1">
      <c r="A49" s="1400" t="s">
        <v>1075</v>
      </c>
      <c r="B49" s="1070" t="s">
        <v>1110</v>
      </c>
      <c r="C49" s="1069">
        <f>'7 -TEC'!DL35</f>
        <v>24740752.180101261</v>
      </c>
      <c r="D49" s="1401">
        <v>42339</v>
      </c>
    </row>
    <row r="50" spans="1:4" ht="25.5" customHeight="1">
      <c r="A50" s="1400" t="s">
        <v>1076</v>
      </c>
      <c r="B50" s="1067" t="s">
        <v>996</v>
      </c>
      <c r="C50" s="1069">
        <f>'7 -TEC'!DO35</f>
        <v>24740752.180101261</v>
      </c>
      <c r="D50" s="1401">
        <v>42339</v>
      </c>
    </row>
    <row r="51" spans="1:4" ht="25.5" customHeight="1">
      <c r="A51" s="1400" t="s">
        <v>1077</v>
      </c>
      <c r="B51" s="1067" t="s">
        <v>997</v>
      </c>
      <c r="C51" s="1069">
        <f>'7 -TEC'!DR35</f>
        <v>36210096.435518466</v>
      </c>
      <c r="D51" s="1401">
        <v>42339</v>
      </c>
    </row>
    <row r="52" spans="1:4" ht="25.5" customHeight="1">
      <c r="A52" s="1400" t="s">
        <v>1078</v>
      </c>
      <c r="B52" s="1067" t="s">
        <v>1117</v>
      </c>
      <c r="C52" s="1069">
        <f>'7 -TEC'!DU35</f>
        <v>36210096.435518466</v>
      </c>
      <c r="D52" s="1401">
        <v>42339</v>
      </c>
    </row>
    <row r="53" spans="1:4" ht="25.5" customHeight="1">
      <c r="A53" s="1400" t="s">
        <v>1069</v>
      </c>
      <c r="B53" s="1070" t="s">
        <v>1100</v>
      </c>
      <c r="C53" s="1069">
        <f>'7 -TEC'!DX35</f>
        <v>29256533.675950918</v>
      </c>
      <c r="D53" s="1401">
        <v>42491</v>
      </c>
    </row>
    <row r="54" spans="1:4" ht="25.5" customHeight="1">
      <c r="A54" s="1400" t="s">
        <v>1070</v>
      </c>
      <c r="B54" s="1067" t="s">
        <v>1101</v>
      </c>
      <c r="C54" s="1069">
        <f>'7 -TEC'!ED35</f>
        <v>25651961.100393455</v>
      </c>
      <c r="D54" s="1401">
        <v>42491</v>
      </c>
    </row>
    <row r="55" spans="1:4" ht="25.5" customHeight="1">
      <c r="A55" s="1400" t="s">
        <v>1071</v>
      </c>
      <c r="B55" s="1067" t="s">
        <v>1102</v>
      </c>
      <c r="C55" s="1069">
        <f>'7 -TEC'!EG35</f>
        <v>25651961.100393455</v>
      </c>
      <c r="D55" s="1401">
        <v>42491</v>
      </c>
    </row>
    <row r="56" spans="1:4" ht="25.5" customHeight="1">
      <c r="A56" s="1400" t="s">
        <v>1079</v>
      </c>
      <c r="B56" s="1067" t="s">
        <v>1116</v>
      </c>
      <c r="C56" s="1069">
        <f>'7 -TEC'!EJ35</f>
        <v>15071437.520256681</v>
      </c>
      <c r="D56" s="1401">
        <v>42339</v>
      </c>
    </row>
    <row r="57" spans="1:4" ht="25.5" customHeight="1">
      <c r="A57" s="1400" t="s">
        <v>1080</v>
      </c>
      <c r="B57" s="1067" t="s">
        <v>1115</v>
      </c>
      <c r="C57" s="1069">
        <f>'7 -TEC'!EM35</f>
        <v>15071437.520256681</v>
      </c>
      <c r="D57" s="1401">
        <v>42339</v>
      </c>
    </row>
    <row r="58" spans="1:4" ht="25.5" customHeight="1">
      <c r="A58" s="1400" t="s">
        <v>1081</v>
      </c>
      <c r="B58" s="1067" t="s">
        <v>1114</v>
      </c>
      <c r="C58" s="1069">
        <f>'7 -TEC'!EP35</f>
        <v>58015887.959067456</v>
      </c>
      <c r="D58" s="1401">
        <v>42552</v>
      </c>
    </row>
    <row r="59" spans="1:4" ht="25.5" customHeight="1">
      <c r="A59" s="1400" t="s">
        <v>1103</v>
      </c>
      <c r="B59" s="1067" t="s">
        <v>1104</v>
      </c>
      <c r="C59" s="1069">
        <f>SUM('7 -TEC'!GI35:IN35)-'7 -TEC'!HM35-'7 -TEC'!HP35-'7 -TEC'!HV35-'7 -TEC'!IE35-'7 -TEC'!IH35-'7 -TEC'!IK35</f>
        <v>371812577.68672532</v>
      </c>
      <c r="D59" s="1401" t="s">
        <v>1016</v>
      </c>
    </row>
    <row r="60" spans="1:4" ht="45" customHeight="1" thickBot="1">
      <c r="A60" s="1402"/>
      <c r="B60" s="1403" t="s">
        <v>247</v>
      </c>
      <c r="C60" s="1404">
        <f>SUM(C7:C59)</f>
        <v>4736352179.8450565</v>
      </c>
      <c r="D60" s="1405"/>
    </row>
    <row r="61" spans="1:4" ht="26.1" customHeight="1">
      <c r="B61" s="647"/>
      <c r="C61" s="1071"/>
      <c r="D61" s="1071"/>
    </row>
    <row r="62" spans="1:4" s="1053" customFormat="1" ht="26.1" customHeight="1">
      <c r="A62" s="1072" t="s">
        <v>1082</v>
      </c>
      <c r="B62" s="984"/>
      <c r="C62" s="1071"/>
      <c r="D62" s="1071"/>
    </row>
    <row r="63" spans="1:4" s="1053" customFormat="1" ht="26.1" customHeight="1">
      <c r="A63" s="984"/>
      <c r="B63" s="984"/>
      <c r="C63" s="1071"/>
      <c r="D63" s="1071"/>
    </row>
    <row r="64" spans="1:4" s="1053" customFormat="1" ht="26.1" customHeight="1">
      <c r="A64" s="984"/>
      <c r="C64" s="1091"/>
      <c r="D64" s="1091"/>
    </row>
    <row r="65" spans="1:4" s="1053" customFormat="1" ht="26.1" customHeight="1">
      <c r="A65" s="984"/>
      <c r="B65" s="984"/>
      <c r="C65" s="1064"/>
      <c r="D65" s="1064"/>
    </row>
    <row r="66" spans="1:4" s="1053" customFormat="1" ht="26.1" customHeight="1">
      <c r="A66" s="984"/>
      <c r="B66" s="984"/>
      <c r="C66" s="1064"/>
      <c r="D66" s="1064"/>
    </row>
    <row r="67" spans="1:4" s="1053" customFormat="1" ht="26.1" customHeight="1">
      <c r="B67" s="984"/>
      <c r="C67" s="1064"/>
      <c r="D67" s="1064"/>
    </row>
    <row r="68" spans="1:4" s="1053" customFormat="1" ht="26.1" customHeight="1">
      <c r="A68" s="984"/>
      <c r="B68" s="984"/>
      <c r="C68" s="1064"/>
      <c r="D68" s="1064"/>
    </row>
    <row r="69" spans="1:4" s="1053" customFormat="1" ht="26.1" customHeight="1">
      <c r="A69" s="984"/>
      <c r="B69" s="984"/>
      <c r="C69" s="1064"/>
      <c r="D69" s="1064"/>
    </row>
    <row r="70" spans="1:4" s="1053" customFormat="1" ht="26.1" customHeight="1">
      <c r="A70" s="984"/>
      <c r="B70" s="984"/>
      <c r="C70" s="1064"/>
      <c r="D70" s="1064"/>
    </row>
    <row r="71" spans="1:4" s="1053" customFormat="1" ht="26.1" customHeight="1">
      <c r="A71" s="984"/>
      <c r="B71" s="984"/>
      <c r="C71" s="1064"/>
      <c r="D71" s="1064"/>
    </row>
    <row r="72" spans="1:4" s="1053" customFormat="1" ht="26.1" customHeight="1">
      <c r="A72" s="984"/>
      <c r="B72" s="984"/>
      <c r="C72" s="1064"/>
      <c r="D72" s="1064"/>
    </row>
    <row r="73" spans="1:4" s="1053" customFormat="1" ht="43.5" customHeight="1">
      <c r="A73" s="984"/>
      <c r="B73" s="984"/>
      <c r="C73" s="1064"/>
      <c r="D73" s="1064"/>
    </row>
    <row r="74" spans="1:4" s="1053" customFormat="1" ht="28.5" customHeight="1">
      <c r="A74" s="984"/>
      <c r="B74" s="984"/>
      <c r="C74" s="1064"/>
      <c r="D74" s="1064"/>
    </row>
    <row r="75" spans="1:4" s="1053" customFormat="1" ht="42" customHeight="1">
      <c r="A75" s="984"/>
      <c r="B75" s="984"/>
      <c r="C75" s="1064"/>
      <c r="D75" s="1064"/>
    </row>
    <row r="76" spans="1:4" s="1053" customFormat="1" ht="33" customHeight="1">
      <c r="A76" s="984"/>
      <c r="B76" s="984"/>
      <c r="C76" s="1064"/>
      <c r="D76" s="1064"/>
    </row>
    <row r="77" spans="1:4" s="1053" customFormat="1" ht="26.1" customHeight="1">
      <c r="A77" s="984"/>
      <c r="B77" s="984"/>
      <c r="C77" s="1064"/>
      <c r="D77" s="1064"/>
    </row>
    <row r="78" spans="1:4" s="1053" customFormat="1" ht="26.1" customHeight="1">
      <c r="A78" s="984"/>
      <c r="B78" s="984"/>
      <c r="C78" s="1064"/>
      <c r="D78" s="1064"/>
    </row>
    <row r="79" spans="1:4" s="1053" customFormat="1" ht="26.1" customHeight="1">
      <c r="A79" s="984"/>
      <c r="B79" s="984"/>
      <c r="C79" s="1064"/>
      <c r="D79" s="1064"/>
    </row>
    <row r="80" spans="1:4" s="1053" customFormat="1" ht="26.1" customHeight="1">
      <c r="A80" s="984"/>
      <c r="B80" s="984"/>
      <c r="C80" s="1064"/>
      <c r="D80" s="1064"/>
    </row>
    <row r="81" spans="1:4" s="1053" customFormat="1" ht="26.1" customHeight="1">
      <c r="A81" s="984"/>
      <c r="B81" s="984"/>
      <c r="C81" s="1064"/>
      <c r="D81" s="1064"/>
    </row>
    <row r="82" spans="1:4" s="1053" customFormat="1" ht="26.1" customHeight="1">
      <c r="A82" s="984"/>
      <c r="B82" s="984"/>
      <c r="C82" s="1064"/>
      <c r="D82" s="1064"/>
    </row>
    <row r="83" spans="1:4" s="1053" customFormat="1" ht="26.1" customHeight="1">
      <c r="A83" s="984"/>
      <c r="B83" s="984"/>
      <c r="C83" s="1064"/>
      <c r="D83" s="1064"/>
    </row>
    <row r="84" spans="1:4" s="1053" customFormat="1" ht="26.1" customHeight="1">
      <c r="A84" s="984"/>
      <c r="B84" s="984"/>
      <c r="C84" s="1064"/>
      <c r="D84" s="1064"/>
    </row>
    <row r="85" spans="1:4" s="1053" customFormat="1" ht="26.1" customHeight="1">
      <c r="A85" s="984"/>
      <c r="B85" s="984"/>
      <c r="C85" s="1064"/>
      <c r="D85" s="1064"/>
    </row>
    <row r="86" spans="1:4" s="1053" customFormat="1" ht="26.1" customHeight="1">
      <c r="A86" s="984"/>
      <c r="B86" s="984"/>
      <c r="C86" s="1064"/>
      <c r="D86" s="1064"/>
    </row>
  </sheetData>
  <pageMargins left="0.7" right="0.7" top="0.75" bottom="0.75" header="0.3" footer="0.3"/>
  <pageSetup scale="61" fitToHeight="2" orientation="portrait" r:id="rId1"/>
  <headerFooter>
    <oddHeader>&amp;R&amp;P of &amp;N</oddHeader>
  </headerFooter>
  <rowBreaks count="1" manualBreakCount="1">
    <brk id="31"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531"/>
  <sheetViews>
    <sheetView showGridLines="0" zoomScale="60" zoomScaleNormal="60" workbookViewId="0">
      <selection sqref="A1:G1"/>
    </sheetView>
  </sheetViews>
  <sheetFormatPr defaultColWidth="18.88671875" defaultRowHeight="15"/>
  <cols>
    <col min="1" max="1" width="65.88671875" style="572" customWidth="1"/>
    <col min="2" max="2" width="59.88671875" style="521" customWidth="1"/>
    <col min="3" max="3" width="22.88671875" style="521" customWidth="1"/>
    <col min="4" max="4" width="39" style="521" bestFit="1" customWidth="1"/>
    <col min="5" max="5" width="24.109375" style="521" customWidth="1"/>
    <col min="6" max="6" width="28.44140625" style="521" customWidth="1"/>
    <col min="7" max="7" width="126.5546875" style="521" customWidth="1"/>
    <col min="8" max="8" width="18.88671875" style="523"/>
    <col min="9" max="16384" width="18.88671875" style="521"/>
  </cols>
  <sheetData>
    <row r="1" spans="1:8" ht="17.399999999999999">
      <c r="A1" s="1418" t="s">
        <v>397</v>
      </c>
      <c r="B1" s="1419"/>
      <c r="C1" s="1419"/>
      <c r="D1" s="1419"/>
      <c r="E1" s="1419"/>
      <c r="F1" s="1419"/>
      <c r="G1" s="1419"/>
      <c r="H1" s="522"/>
    </row>
    <row r="2" spans="1:8" ht="17.399999999999999">
      <c r="A2" s="1420" t="s">
        <v>398</v>
      </c>
      <c r="B2" s="1420"/>
      <c r="C2" s="1420"/>
      <c r="D2" s="1420"/>
      <c r="E2" s="1420"/>
      <c r="F2" s="1420"/>
      <c r="G2" s="1420"/>
      <c r="H2" s="522"/>
    </row>
    <row r="3" spans="1:8" s="520" customFormat="1" ht="17.399999999999999">
      <c r="A3" s="1420" t="s">
        <v>983</v>
      </c>
      <c r="B3" s="1420"/>
      <c r="C3" s="1420"/>
      <c r="D3" s="1420"/>
      <c r="E3" s="1420"/>
      <c r="F3" s="1420"/>
      <c r="G3" s="1420"/>
      <c r="H3" s="522"/>
    </row>
    <row r="4" spans="1:8" ht="15.6">
      <c r="A4" s="534"/>
      <c r="B4" s="533"/>
      <c r="C4" s="533"/>
      <c r="D4" s="533"/>
      <c r="E4" s="533"/>
      <c r="F4" s="533"/>
      <c r="G4" s="533"/>
    </row>
    <row r="5" spans="1:8" ht="17.399999999999999">
      <c r="A5" s="231"/>
      <c r="B5" s="60"/>
      <c r="C5" s="534" t="s">
        <v>457</v>
      </c>
      <c r="D5" s="534"/>
      <c r="E5" s="525"/>
      <c r="F5" s="534"/>
      <c r="G5" s="525"/>
      <c r="H5" s="266"/>
    </row>
    <row r="6" spans="1:8" ht="15.6">
      <c r="A6" s="535"/>
      <c r="B6" s="525"/>
      <c r="C6" s="534" t="s">
        <v>446</v>
      </c>
      <c r="D6" s="534" t="s">
        <v>452</v>
      </c>
      <c r="E6" s="534" t="s">
        <v>454</v>
      </c>
      <c r="F6" s="534" t="s">
        <v>247</v>
      </c>
      <c r="G6" s="731" t="s">
        <v>838</v>
      </c>
    </row>
    <row r="7" spans="1:8" ht="15.6">
      <c r="A7" s="535"/>
      <c r="B7" s="525"/>
      <c r="C7" s="534" t="s">
        <v>453</v>
      </c>
      <c r="D7" s="534" t="s">
        <v>453</v>
      </c>
      <c r="E7" s="534" t="s">
        <v>453</v>
      </c>
      <c r="F7" s="534" t="s">
        <v>462</v>
      </c>
      <c r="G7" s="525"/>
    </row>
    <row r="8" spans="1:8" ht="24.6">
      <c r="A8" s="582"/>
      <c r="B8" s="525"/>
      <c r="C8" s="525"/>
      <c r="D8" s="525"/>
      <c r="E8" s="525"/>
      <c r="F8" s="525"/>
      <c r="G8" s="525"/>
    </row>
    <row r="9" spans="1:8">
      <c r="A9" s="535"/>
      <c r="B9" s="525"/>
      <c r="C9" s="525"/>
      <c r="D9" s="525"/>
      <c r="E9" s="525"/>
      <c r="F9" s="525"/>
      <c r="G9" s="525"/>
    </row>
    <row r="10" spans="1:8" ht="15.6">
      <c r="A10" s="535"/>
      <c r="B10" s="536" t="s">
        <v>448</v>
      </c>
      <c r="C10" s="537">
        <f>+D74</f>
        <v>0</v>
      </c>
      <c r="D10" s="537">
        <f>+E74</f>
        <v>-4075528187.1112227</v>
      </c>
      <c r="E10" s="537">
        <f>+F74</f>
        <v>0</v>
      </c>
      <c r="F10" s="537"/>
      <c r="G10" s="525" t="s">
        <v>371</v>
      </c>
    </row>
    <row r="11" spans="1:8" ht="15.6">
      <c r="A11" s="535"/>
      <c r="B11" s="536" t="s">
        <v>449</v>
      </c>
      <c r="C11" s="537">
        <f>+D105</f>
        <v>0</v>
      </c>
      <c r="D11" s="537">
        <f>+E105</f>
        <v>-16982114.63686046</v>
      </c>
      <c r="E11" s="537">
        <f>+F105</f>
        <v>0</v>
      </c>
      <c r="F11" s="537"/>
      <c r="G11" s="525" t="s">
        <v>372</v>
      </c>
    </row>
    <row r="12" spans="1:8" ht="15.6">
      <c r="A12" s="535"/>
      <c r="B12" s="536" t="s">
        <v>447</v>
      </c>
      <c r="C12" s="537">
        <f>+D43</f>
        <v>0</v>
      </c>
      <c r="D12" s="537">
        <f>+E43</f>
        <v>427991.30000000075</v>
      </c>
      <c r="E12" s="537">
        <f>+F43</f>
        <v>2299557.072999984</v>
      </c>
      <c r="F12" s="537"/>
      <c r="G12" s="525" t="s">
        <v>373</v>
      </c>
    </row>
    <row r="13" spans="1:8" ht="15.6">
      <c r="A13" s="535"/>
      <c r="B13" s="536" t="s">
        <v>270</v>
      </c>
      <c r="C13" s="537">
        <f>SUM(C10:C12)</f>
        <v>0</v>
      </c>
      <c r="D13" s="537">
        <f>SUM(D10:D12)</f>
        <v>-4092082310.4480829</v>
      </c>
      <c r="E13" s="537">
        <f>SUM(E10:E12)</f>
        <v>2299557.072999984</v>
      </c>
      <c r="F13" s="537"/>
      <c r="G13" s="537"/>
    </row>
    <row r="14" spans="1:8" ht="15.6">
      <c r="A14" s="535"/>
      <c r="B14" s="536" t="s">
        <v>217</v>
      </c>
      <c r="C14" s="525"/>
      <c r="D14" s="525"/>
      <c r="E14" s="538">
        <f>'Appendix A'!H16</f>
        <v>0.15000000001007291</v>
      </c>
      <c r="F14" s="525"/>
      <c r="G14" s="525"/>
    </row>
    <row r="15" spans="1:8" ht="15.6">
      <c r="A15" s="535"/>
      <c r="B15" s="536" t="s">
        <v>239</v>
      </c>
      <c r="C15" s="525"/>
      <c r="D15" s="538">
        <f>'Appendix A'!H35</f>
        <v>0.57357278373901888</v>
      </c>
      <c r="E15" s="525"/>
      <c r="F15" s="525"/>
      <c r="G15" s="525"/>
    </row>
    <row r="16" spans="1:8" ht="15.6">
      <c r="A16" s="535"/>
      <c r="B16" s="536" t="s">
        <v>13</v>
      </c>
      <c r="C16" s="537">
        <f>+C13</f>
        <v>0</v>
      </c>
      <c r="D16" s="537">
        <f>+D15*D13</f>
        <v>-2347107042.0929031</v>
      </c>
      <c r="E16" s="537">
        <f>+E14*E13</f>
        <v>344933.56097316084</v>
      </c>
      <c r="F16" s="539">
        <f>SUM(C16:E16)</f>
        <v>-2346762108.53193</v>
      </c>
      <c r="G16" s="541"/>
    </row>
    <row r="17" spans="1:7" ht="15.6">
      <c r="A17" s="535"/>
      <c r="B17" s="536" t="s">
        <v>14</v>
      </c>
      <c r="C17" s="537">
        <f>+'ADITI-ADIT'!C16</f>
        <v>0</v>
      </c>
      <c r="D17" s="537">
        <f>+'ADITI-ADIT'!D16</f>
        <v>-2169176051.0720453</v>
      </c>
      <c r="E17" s="537">
        <f>+'ADITI-ADIT'!E16</f>
        <v>344933.56097316084</v>
      </c>
      <c r="F17" s="539">
        <f>SUM(C17:E17)</f>
        <v>-2168831117.5110722</v>
      </c>
      <c r="G17" s="541"/>
    </row>
    <row r="18" spans="1:7" ht="15.6">
      <c r="A18" s="535"/>
      <c r="B18" s="536" t="s">
        <v>15</v>
      </c>
      <c r="C18" s="537">
        <f>(C16+C17)/2</f>
        <v>0</v>
      </c>
      <c r="D18" s="537">
        <f>(D16+D17)/2</f>
        <v>-2258141546.5824742</v>
      </c>
      <c r="E18" s="537">
        <f>(E16+E17)/2</f>
        <v>344933.56097316084</v>
      </c>
      <c r="F18" s="539">
        <f>(F16+F17)/2</f>
        <v>-2257796613.0215011</v>
      </c>
      <c r="G18" s="541" t="s">
        <v>42</v>
      </c>
    </row>
    <row r="19" spans="1:7" ht="15.6">
      <c r="A19" s="535"/>
      <c r="B19" s="525"/>
      <c r="F19" s="584"/>
      <c r="G19" s="541"/>
    </row>
    <row r="20" spans="1:7" ht="15.6">
      <c r="A20" s="535"/>
      <c r="B20" s="536"/>
      <c r="C20" s="537"/>
      <c r="D20" s="537"/>
      <c r="E20" s="537"/>
      <c r="F20" s="539"/>
      <c r="G20" s="541"/>
    </row>
    <row r="21" spans="1:7" ht="15.6">
      <c r="A21" s="542" t="s">
        <v>16</v>
      </c>
      <c r="B21" s="525"/>
      <c r="C21" s="525"/>
      <c r="D21" s="525"/>
      <c r="E21" s="525"/>
      <c r="F21" s="525"/>
      <c r="G21" s="525"/>
    </row>
    <row r="22" spans="1:7">
      <c r="A22" s="525"/>
      <c r="B22" s="525"/>
      <c r="C22" s="543">
        <f>B96</f>
        <v>-16982114.636860445</v>
      </c>
      <c r="D22" s="525" t="s">
        <v>421</v>
      </c>
      <c r="E22" s="525"/>
      <c r="F22" s="525"/>
    </row>
    <row r="23" spans="1:7">
      <c r="A23" s="525"/>
      <c r="B23" s="525"/>
      <c r="C23" s="525"/>
      <c r="D23" s="525"/>
      <c r="E23" s="525"/>
      <c r="F23" s="525"/>
      <c r="G23" s="525"/>
    </row>
    <row r="24" spans="1:7" ht="15.6">
      <c r="A24" s="544" t="s">
        <v>374</v>
      </c>
      <c r="B24" s="525"/>
      <c r="C24" s="525"/>
      <c r="D24" s="525"/>
      <c r="E24" s="525"/>
      <c r="F24" s="525"/>
      <c r="G24" s="525"/>
    </row>
    <row r="25" spans="1:7" ht="15.6">
      <c r="A25" s="544" t="s">
        <v>375</v>
      </c>
      <c r="B25" s="525"/>
      <c r="C25" s="525"/>
      <c r="D25" s="525"/>
      <c r="E25" s="525"/>
      <c r="F25" s="525"/>
      <c r="G25" s="525"/>
    </row>
    <row r="26" spans="1:7" ht="15.6">
      <c r="A26" s="535"/>
      <c r="B26" s="525"/>
      <c r="C26" s="525"/>
      <c r="D26" s="525"/>
      <c r="E26" s="525"/>
      <c r="F26" s="536"/>
      <c r="G26" s="525"/>
    </row>
    <row r="27" spans="1:7" ht="15.6">
      <c r="A27" s="545" t="s">
        <v>108</v>
      </c>
      <c r="B27" s="546" t="s">
        <v>248</v>
      </c>
      <c r="C27" s="546" t="s">
        <v>93</v>
      </c>
      <c r="D27" s="546" t="s">
        <v>109</v>
      </c>
      <c r="E27" s="546" t="s">
        <v>107</v>
      </c>
      <c r="F27" s="546" t="s">
        <v>615</v>
      </c>
      <c r="G27" s="546" t="s">
        <v>110</v>
      </c>
    </row>
    <row r="28" spans="1:7" ht="15.6">
      <c r="A28" s="535"/>
      <c r="B28" s="534" t="s">
        <v>247</v>
      </c>
      <c r="C28" s="534" t="s">
        <v>455</v>
      </c>
      <c r="D28" s="534" t="s">
        <v>457</v>
      </c>
      <c r="E28" s="534"/>
      <c r="F28" s="534"/>
    </row>
    <row r="29" spans="1:7" ht="15.6">
      <c r="A29" s="547" t="s">
        <v>447</v>
      </c>
      <c r="B29" s="534"/>
      <c r="C29" s="534" t="s">
        <v>456</v>
      </c>
      <c r="D29" s="534" t="s">
        <v>446</v>
      </c>
      <c r="E29" s="534" t="s">
        <v>452</v>
      </c>
      <c r="F29" s="534" t="s">
        <v>454</v>
      </c>
    </row>
    <row r="30" spans="1:7" ht="24.75" customHeight="1" thickBot="1">
      <c r="A30" s="535"/>
      <c r="B30" s="534"/>
      <c r="C30" s="534" t="s">
        <v>453</v>
      </c>
      <c r="D30" s="534" t="s">
        <v>453</v>
      </c>
      <c r="E30" s="534" t="s">
        <v>453</v>
      </c>
      <c r="F30" s="534" t="s">
        <v>453</v>
      </c>
      <c r="G30" s="534" t="s">
        <v>82</v>
      </c>
    </row>
    <row r="31" spans="1:7" ht="24.75" customHeight="1">
      <c r="A31" s="596" t="s">
        <v>220</v>
      </c>
      <c r="B31" s="736">
        <f>SUM(C31:F31)</f>
        <v>427991.30000000005</v>
      </c>
      <c r="C31" s="736"/>
      <c r="D31" s="736"/>
      <c r="E31" s="736">
        <f>+'[31]ac 190_282 worksheet'!I5</f>
        <v>427991.30000000005</v>
      </c>
      <c r="F31" s="736"/>
      <c r="G31" s="601" t="s">
        <v>188</v>
      </c>
    </row>
    <row r="32" spans="1:7" ht="38.25" customHeight="1">
      <c r="A32" s="597" t="s">
        <v>221</v>
      </c>
      <c r="B32" s="245">
        <f t="shared" ref="B32:B38" si="0">SUM(C32:F32)</f>
        <v>2294580.8105000001</v>
      </c>
      <c r="C32" s="245"/>
      <c r="D32" s="245"/>
      <c r="E32" s="245"/>
      <c r="F32" s="245">
        <f>+'[31]ac 190_282 worksheet'!I6</f>
        <v>2294580.8105000001</v>
      </c>
      <c r="G32" s="602" t="s">
        <v>297</v>
      </c>
    </row>
    <row r="33" spans="1:7" ht="24.9" customHeight="1">
      <c r="A33" s="597" t="s">
        <v>222</v>
      </c>
      <c r="B33" s="245">
        <f>SUM(C33:F33)</f>
        <v>121713902.21500877</v>
      </c>
      <c r="C33" s="245"/>
      <c r="D33" s="245"/>
      <c r="E33" s="245"/>
      <c r="F33" s="245">
        <f>+'[31]ac 190_282 worksheet'!I7</f>
        <v>121713902.21500877</v>
      </c>
      <c r="G33" s="602" t="s">
        <v>4</v>
      </c>
    </row>
    <row r="34" spans="1:7" ht="24.9" customHeight="1">
      <c r="A34" s="597" t="s">
        <v>630</v>
      </c>
      <c r="B34" s="245">
        <f t="shared" si="0"/>
        <v>2964680.1415000004</v>
      </c>
      <c r="C34" s="245"/>
      <c r="D34" s="245"/>
      <c r="E34" s="245"/>
      <c r="F34" s="245">
        <f>+'[31]ac 190_282 worksheet'!I8</f>
        <v>2964680.1415000004</v>
      </c>
      <c r="G34" s="602" t="s">
        <v>631</v>
      </c>
    </row>
    <row r="35" spans="1:7" ht="24.9" customHeight="1">
      <c r="A35" s="597" t="s">
        <v>223</v>
      </c>
      <c r="B35" s="239">
        <f t="shared" si="0"/>
        <v>387626.59100000001</v>
      </c>
      <c r="C35" s="239"/>
      <c r="D35" s="624"/>
      <c r="E35" s="621"/>
      <c r="F35" s="245">
        <f>+'[31]ac 190_282 worksheet'!I9</f>
        <v>387626.59100000001</v>
      </c>
      <c r="G35" s="602" t="s">
        <v>298</v>
      </c>
    </row>
    <row r="36" spans="1:7" ht="24.9" customHeight="1">
      <c r="A36" s="597" t="s">
        <v>224</v>
      </c>
      <c r="B36" s="239">
        <f t="shared" si="0"/>
        <v>-218285.47400000005</v>
      </c>
      <c r="C36" s="239"/>
      <c r="D36" s="239"/>
      <c r="E36" s="239"/>
      <c r="F36" s="245">
        <f>+'[31]ac 190_282 worksheet'!I10</f>
        <v>-218285.47400000005</v>
      </c>
      <c r="G36" s="602" t="s">
        <v>298</v>
      </c>
    </row>
    <row r="37" spans="1:7" ht="24.9" customHeight="1">
      <c r="A37" s="597" t="s">
        <v>225</v>
      </c>
      <c r="B37" s="239">
        <f t="shared" si="0"/>
        <v>147040.34950000001</v>
      </c>
      <c r="C37" s="239">
        <f>+'[31]ac 190_282 worksheet'!I11</f>
        <v>147040.34950000001</v>
      </c>
      <c r="D37" s="239"/>
      <c r="E37" s="239"/>
      <c r="F37" s="239"/>
      <c r="G37" s="602" t="s">
        <v>198</v>
      </c>
    </row>
    <row r="38" spans="1:7" ht="31.5" customHeight="1">
      <c r="A38" s="597" t="s">
        <v>226</v>
      </c>
      <c r="B38" s="239">
        <f t="shared" si="0"/>
        <v>14753516.887960833</v>
      </c>
      <c r="C38" s="239"/>
      <c r="D38" s="239"/>
      <c r="E38" s="239">
        <f>+'[31]ac 190_282 worksheet'!I12</f>
        <v>14753516.887960833</v>
      </c>
      <c r="F38" s="239"/>
      <c r="G38" s="602" t="s">
        <v>5</v>
      </c>
    </row>
    <row r="39" spans="1:7" ht="24.75" customHeight="1" thickBot="1">
      <c r="A39" s="598" t="s">
        <v>753</v>
      </c>
      <c r="B39" s="1412">
        <f>SUM(C39:F39)</f>
        <v>-331515.97944577364</v>
      </c>
      <c r="C39" s="1412">
        <f>+'[31]ac 190_282 worksheet'!I13</f>
        <v>2797529.0165542262</v>
      </c>
      <c r="D39" s="1412"/>
      <c r="E39" s="1412"/>
      <c r="F39" s="1412">
        <f>+'[31]ac 190_282 worksheet'!I14</f>
        <v>-3129044.9959999998</v>
      </c>
      <c r="G39" s="603"/>
    </row>
    <row r="40" spans="1:7" ht="24.9" customHeight="1">
      <c r="A40" s="969" t="s">
        <v>461</v>
      </c>
      <c r="B40" s="734">
        <f>SUM(C40:F40)</f>
        <v>142139536.84202382</v>
      </c>
      <c r="C40" s="735">
        <f>SUM(C31:C39)</f>
        <v>2944569.3660542262</v>
      </c>
      <c r="D40" s="735"/>
      <c r="E40" s="735">
        <f>SUM(E31:E39)</f>
        <v>15181508.187960833</v>
      </c>
      <c r="F40" s="735">
        <f>SUM(F31:F39)</f>
        <v>124013459.28800875</v>
      </c>
      <c r="G40" s="970"/>
    </row>
    <row r="41" spans="1:7" ht="24.9" customHeight="1">
      <c r="A41" s="599" t="s">
        <v>710</v>
      </c>
      <c r="B41" s="614">
        <f>SUM(C41:F41)</f>
        <v>14753516.887960833</v>
      </c>
      <c r="C41" s="615"/>
      <c r="D41" s="615"/>
      <c r="E41" s="616">
        <f>SUM(E38:E39)</f>
        <v>14753516.887960833</v>
      </c>
      <c r="F41" s="617"/>
      <c r="G41" s="965"/>
    </row>
    <row r="42" spans="1:7" ht="24.9" customHeight="1">
      <c r="A42" s="954" t="s">
        <v>0</v>
      </c>
      <c r="B42" s="622">
        <f>+B33</f>
        <v>121713902.21500877</v>
      </c>
      <c r="C42" s="622"/>
      <c r="D42" s="622"/>
      <c r="E42" s="622"/>
      <c r="F42" s="622">
        <f>B42</f>
        <v>121713902.21500877</v>
      </c>
      <c r="G42" s="967"/>
    </row>
    <row r="43" spans="1:7" s="523" customFormat="1" ht="35.1" customHeight="1" thickBot="1">
      <c r="A43" s="961" t="s">
        <v>247</v>
      </c>
      <c r="B43" s="618">
        <f>SUM(C43:F43)</f>
        <v>5672117.7390542105</v>
      </c>
      <c r="C43" s="618">
        <f>+C40-C41-C42</f>
        <v>2944569.3660542262</v>
      </c>
      <c r="D43" s="618"/>
      <c r="E43" s="618">
        <f>+E40-E41-E42</f>
        <v>427991.30000000075</v>
      </c>
      <c r="F43" s="618">
        <f>+F40-F41-F42</f>
        <v>2299557.072999984</v>
      </c>
      <c r="G43" s="968"/>
    </row>
    <row r="44" spans="1:7" ht="35.1" customHeight="1" thickTop="1">
      <c r="A44" s="524" t="s">
        <v>458</v>
      </c>
      <c r="B44" s="524"/>
      <c r="C44" s="550"/>
      <c r="D44" s="551"/>
      <c r="E44" s="708"/>
      <c r="F44" s="552"/>
      <c r="G44" s="553"/>
    </row>
    <row r="45" spans="1:7" ht="35.1" customHeight="1">
      <c r="A45" s="1424" t="s">
        <v>623</v>
      </c>
      <c r="B45" s="1425"/>
      <c r="C45" s="1425"/>
      <c r="D45" s="1425"/>
      <c r="E45" s="1425"/>
      <c r="F45" s="1425"/>
      <c r="G45" s="1425"/>
    </row>
    <row r="46" spans="1:7" ht="35.1" customHeight="1">
      <c r="A46" s="554" t="s">
        <v>624</v>
      </c>
      <c r="B46" s="524"/>
      <c r="C46" s="552"/>
      <c r="D46" s="524"/>
      <c r="E46" s="524"/>
      <c r="F46" s="1087"/>
      <c r="G46" s="1087"/>
    </row>
    <row r="47" spans="1:7" ht="35.1" customHeight="1">
      <c r="A47" s="554" t="s">
        <v>169</v>
      </c>
      <c r="B47" s="524"/>
      <c r="C47" s="552"/>
      <c r="D47" s="524"/>
      <c r="E47" s="524"/>
      <c r="F47" s="1087"/>
      <c r="G47" s="1087"/>
    </row>
    <row r="48" spans="1:7" ht="35.1" customHeight="1">
      <c r="A48" s="554" t="s">
        <v>178</v>
      </c>
      <c r="B48" s="524"/>
      <c r="C48" s="552"/>
      <c r="D48" s="524"/>
      <c r="E48" s="524"/>
      <c r="F48" s="1087"/>
      <c r="G48" s="1087"/>
    </row>
    <row r="49" spans="1:8" ht="35.1" customHeight="1">
      <c r="A49" s="1425" t="s">
        <v>639</v>
      </c>
      <c r="B49" s="1425"/>
      <c r="C49" s="1425"/>
      <c r="D49" s="1425"/>
      <c r="E49" s="1425"/>
      <c r="F49" s="1425"/>
      <c r="G49" s="1425"/>
      <c r="H49" s="585"/>
    </row>
    <row r="50" spans="1:8" ht="15.6">
      <c r="A50" s="555"/>
      <c r="B50" s="710"/>
      <c r="C50" s="556"/>
      <c r="D50" s="710"/>
      <c r="E50" s="710"/>
      <c r="F50" s="710"/>
      <c r="G50" s="557"/>
    </row>
    <row r="51" spans="1:8" ht="38.25" customHeight="1">
      <c r="A51" s="555"/>
      <c r="B51" s="523"/>
      <c r="C51" s="523"/>
      <c r="D51" s="523"/>
      <c r="E51" s="523"/>
      <c r="F51" s="523"/>
      <c r="G51" s="523"/>
    </row>
    <row r="52" spans="1:8" ht="15.6">
      <c r="A52" s="555"/>
      <c r="B52" s="710"/>
      <c r="C52" s="710"/>
      <c r="D52" s="710"/>
      <c r="E52" s="710"/>
      <c r="F52" s="710"/>
      <c r="G52" s="557"/>
    </row>
    <row r="53" spans="1:8" s="520" customFormat="1" ht="17.399999999999999">
      <c r="A53" s="1422" t="str">
        <f>+A1</f>
        <v>Public Service Electric and Gas Company</v>
      </c>
      <c r="B53" s="1427"/>
      <c r="C53" s="1427"/>
      <c r="D53" s="1427"/>
      <c r="E53" s="1427"/>
      <c r="F53" s="1427"/>
      <c r="G53" s="1427"/>
      <c r="H53" s="522"/>
    </row>
    <row r="54" spans="1:8" s="520" customFormat="1" ht="17.399999999999999">
      <c r="A54" s="1421" t="s">
        <v>398</v>
      </c>
      <c r="B54" s="1421"/>
      <c r="C54" s="1421"/>
      <c r="D54" s="1421"/>
      <c r="E54" s="1421"/>
      <c r="F54" s="1421"/>
      <c r="G54" s="1421"/>
      <c r="H54" s="522"/>
    </row>
    <row r="55" spans="1:8" s="520" customFormat="1" ht="17.399999999999999">
      <c r="A55" s="1421" t="str">
        <f>+A3</f>
        <v>Attachment 1 - Accumulated Deferred Income Taxes (ADIT) Worksheet - December 31,2017</v>
      </c>
      <c r="B55" s="1421"/>
      <c r="C55" s="1421"/>
      <c r="D55" s="1421"/>
      <c r="E55" s="1421"/>
      <c r="F55" s="1421"/>
      <c r="G55" s="1421"/>
      <c r="H55" s="522"/>
    </row>
    <row r="56" spans="1:8" ht="15.6">
      <c r="A56" s="1426"/>
      <c r="B56" s="1426"/>
      <c r="C56" s="1426"/>
      <c r="D56" s="1426"/>
      <c r="E56" s="1426"/>
      <c r="F56" s="1426"/>
      <c r="G56" s="1426"/>
    </row>
    <row r="57" spans="1:8" ht="15.6">
      <c r="A57" s="710"/>
      <c r="B57" s="710"/>
      <c r="C57" s="710"/>
      <c r="D57" s="710"/>
      <c r="E57" s="710"/>
      <c r="F57" s="710"/>
      <c r="G57" s="710"/>
    </row>
    <row r="58" spans="1:8" ht="15.6">
      <c r="A58" s="710"/>
      <c r="B58" s="710"/>
      <c r="C58" s="710"/>
      <c r="D58" s="710"/>
      <c r="E58" s="710"/>
      <c r="F58" s="710"/>
      <c r="G58" s="731" t="s">
        <v>839</v>
      </c>
    </row>
    <row r="59" spans="1:8" ht="15.6">
      <c r="A59" s="710"/>
      <c r="B59" s="710"/>
      <c r="C59" s="710"/>
      <c r="D59" s="710"/>
      <c r="E59" s="710"/>
      <c r="F59" s="710"/>
      <c r="G59" s="710"/>
    </row>
    <row r="60" spans="1:8" ht="15.6">
      <c r="A60" s="710"/>
      <c r="B60" s="710"/>
      <c r="C60" s="710"/>
      <c r="D60" s="710"/>
      <c r="E60" s="710"/>
      <c r="F60" s="710"/>
      <c r="G60" s="710"/>
    </row>
    <row r="61" spans="1:8" ht="15.6">
      <c r="A61" s="558"/>
      <c r="B61" s="523"/>
      <c r="C61" s="523"/>
      <c r="D61" s="523"/>
      <c r="E61" s="523"/>
      <c r="F61" s="523"/>
      <c r="G61" s="266"/>
    </row>
    <row r="62" spans="1:8" ht="15.6">
      <c r="A62" s="559" t="s">
        <v>693</v>
      </c>
      <c r="B62" s="560"/>
      <c r="C62" s="560"/>
      <c r="D62" s="560"/>
      <c r="E62" s="560"/>
      <c r="F62" s="560"/>
      <c r="G62" s="560"/>
    </row>
    <row r="63" spans="1:8" ht="15.6">
      <c r="A63" s="561"/>
      <c r="B63" s="560"/>
      <c r="C63" s="560"/>
      <c r="D63" s="560"/>
      <c r="E63" s="560"/>
      <c r="F63" s="560"/>
      <c r="G63" s="560"/>
    </row>
    <row r="64" spans="1:8" ht="15.6">
      <c r="A64" s="710" t="s">
        <v>108</v>
      </c>
      <c r="B64" s="710" t="s">
        <v>248</v>
      </c>
      <c r="C64" s="710" t="s">
        <v>93</v>
      </c>
      <c r="D64" s="710" t="s">
        <v>109</v>
      </c>
      <c r="E64" s="710" t="s">
        <v>107</v>
      </c>
      <c r="F64" s="710" t="s">
        <v>615</v>
      </c>
      <c r="G64" s="710" t="s">
        <v>110</v>
      </c>
    </row>
    <row r="65" spans="1:7" ht="15.6">
      <c r="A65" s="523"/>
      <c r="B65" s="562" t="s">
        <v>247</v>
      </c>
      <c r="C65" s="562" t="s">
        <v>455</v>
      </c>
      <c r="D65" s="562" t="s">
        <v>457</v>
      </c>
      <c r="E65" s="562"/>
      <c r="F65" s="562"/>
      <c r="G65" s="523"/>
    </row>
    <row r="66" spans="1:7" ht="15.6">
      <c r="A66" s="563" t="s">
        <v>448</v>
      </c>
      <c r="B66" s="562"/>
      <c r="C66" s="562" t="s">
        <v>456</v>
      </c>
      <c r="D66" s="562" t="s">
        <v>446</v>
      </c>
      <c r="E66" s="562" t="s">
        <v>452</v>
      </c>
      <c r="F66" s="562" t="s">
        <v>454</v>
      </c>
      <c r="G66" s="523"/>
    </row>
    <row r="67" spans="1:7" ht="16.2" thickBot="1">
      <c r="A67" s="555"/>
      <c r="B67" s="562"/>
      <c r="C67" s="562" t="s">
        <v>453</v>
      </c>
      <c r="D67" s="562" t="s">
        <v>453</v>
      </c>
      <c r="E67" s="562" t="s">
        <v>453</v>
      </c>
      <c r="F67" s="562" t="s">
        <v>453</v>
      </c>
      <c r="G67" s="562" t="s">
        <v>82</v>
      </c>
    </row>
    <row r="68" spans="1:7" ht="30.75" customHeight="1">
      <c r="A68" s="596" t="s">
        <v>933</v>
      </c>
      <c r="B68" s="736">
        <f>SUM(C68:F68)</f>
        <v>-3675898492.0018277</v>
      </c>
      <c r="C68" s="736">
        <v>-9144702.78759275</v>
      </c>
      <c r="D68" s="736"/>
      <c r="E68" s="736">
        <v>-3666753789.2142348</v>
      </c>
      <c r="F68" s="736"/>
      <c r="G68" s="601" t="s">
        <v>299</v>
      </c>
    </row>
    <row r="69" spans="1:7" ht="31.5" customHeight="1">
      <c r="A69" s="597" t="s">
        <v>934</v>
      </c>
      <c r="B69" s="245">
        <f>SUM(C69:F69)</f>
        <v>-320565174.74846596</v>
      </c>
      <c r="C69" s="245">
        <v>88209223.148521677</v>
      </c>
      <c r="D69" s="245"/>
      <c r="E69" s="245">
        <v>-408774397.89698762</v>
      </c>
      <c r="F69" s="245"/>
      <c r="G69" s="602" t="s">
        <v>299</v>
      </c>
    </row>
    <row r="70" spans="1:7" ht="36" customHeight="1" thickBot="1">
      <c r="A70" s="598" t="s">
        <v>228</v>
      </c>
      <c r="B70" s="627">
        <f>SUM(C70:F70)</f>
        <v>-211560167.78750008</v>
      </c>
      <c r="C70" s="737">
        <v>52447501</v>
      </c>
      <c r="D70" s="737"/>
      <c r="E70" s="627">
        <v>-264007668.78750008</v>
      </c>
      <c r="F70" s="737"/>
      <c r="G70" s="603" t="s">
        <v>6</v>
      </c>
    </row>
    <row r="71" spans="1:7" ht="24.9" customHeight="1">
      <c r="A71" s="962" t="s">
        <v>320</v>
      </c>
      <c r="B71" s="613">
        <f>SUBTOTAL(9,B68:B70)</f>
        <v>-4208023834.5377936</v>
      </c>
      <c r="C71" s="613">
        <f>SUM(C68:C70)</f>
        <v>131512021.36092892</v>
      </c>
      <c r="D71" s="613"/>
      <c r="E71" s="613">
        <f>SUM(E68:E70)</f>
        <v>-4339535855.8987226</v>
      </c>
      <c r="F71" s="613"/>
      <c r="G71" s="963"/>
    </row>
    <row r="72" spans="1:7" ht="24.9" customHeight="1">
      <c r="A72" s="964" t="s">
        <v>710</v>
      </c>
      <c r="B72" s="615">
        <f>SUM(C72:F72)</f>
        <v>-264007668.78750008</v>
      </c>
      <c r="C72" s="615"/>
      <c r="D72" s="615"/>
      <c r="E72" s="615">
        <f>+E70</f>
        <v>-264007668.78750008</v>
      </c>
      <c r="F72" s="615"/>
      <c r="G72" s="965"/>
    </row>
    <row r="73" spans="1:7" ht="24.75" customHeight="1">
      <c r="A73" s="966" t="s">
        <v>0</v>
      </c>
      <c r="B73" s="622"/>
      <c r="C73" s="622"/>
      <c r="D73" s="622"/>
      <c r="E73" s="622"/>
      <c r="F73" s="622"/>
      <c r="G73" s="967"/>
    </row>
    <row r="74" spans="1:7" s="523" customFormat="1" ht="35.1" customHeight="1" thickBot="1">
      <c r="A74" s="961" t="s">
        <v>247</v>
      </c>
      <c r="B74" s="618">
        <f>+B71-B72-B73</f>
        <v>-3944016165.7502937</v>
      </c>
      <c r="C74" s="618">
        <f>+C71-C72-C73</f>
        <v>131512021.36092892</v>
      </c>
      <c r="D74" s="618"/>
      <c r="E74" s="618">
        <f>+E71-E72-E73</f>
        <v>-4075528187.1112227</v>
      </c>
      <c r="F74" s="618"/>
      <c r="G74" s="968"/>
    </row>
    <row r="75" spans="1:7" ht="24.9" customHeight="1" thickTop="1">
      <c r="A75" s="524" t="s">
        <v>460</v>
      </c>
      <c r="B75" s="524"/>
      <c r="C75" s="524"/>
      <c r="D75" s="708"/>
      <c r="E75" s="551"/>
      <c r="F75" s="552"/>
      <c r="G75" s="709"/>
    </row>
    <row r="76" spans="1:7" ht="35.1" customHeight="1">
      <c r="A76" s="554" t="s">
        <v>623</v>
      </c>
      <c r="B76" s="524"/>
      <c r="C76" s="552"/>
      <c r="D76" s="524"/>
      <c r="E76" s="524"/>
      <c r="F76" s="1414"/>
      <c r="G76" s="1414"/>
    </row>
    <row r="77" spans="1:7" ht="35.1" customHeight="1">
      <c r="A77" s="554" t="s">
        <v>624</v>
      </c>
      <c r="B77" s="524"/>
      <c r="C77" s="552"/>
      <c r="D77" s="524"/>
      <c r="E77" s="524"/>
      <c r="F77" s="1414"/>
      <c r="G77" s="1414"/>
    </row>
    <row r="78" spans="1:7" ht="35.1" customHeight="1">
      <c r="A78" s="554" t="s">
        <v>169</v>
      </c>
      <c r="B78" s="524"/>
      <c r="C78" s="552"/>
      <c r="D78" s="524"/>
      <c r="E78" s="524"/>
      <c r="F78" s="1414"/>
      <c r="G78" s="1414"/>
    </row>
    <row r="79" spans="1:7" ht="35.1" customHeight="1">
      <c r="A79" s="554" t="s">
        <v>178</v>
      </c>
      <c r="B79" s="524"/>
      <c r="C79" s="552"/>
      <c r="D79" s="524"/>
      <c r="E79" s="524"/>
      <c r="F79" s="1414"/>
      <c r="G79" s="1414"/>
    </row>
    <row r="80" spans="1:7" ht="35.1" customHeight="1">
      <c r="A80" s="554" t="s">
        <v>639</v>
      </c>
      <c r="B80" s="524"/>
      <c r="C80" s="552"/>
      <c r="D80" s="524"/>
      <c r="E80" s="524"/>
      <c r="F80" s="1414"/>
      <c r="G80" s="1414"/>
    </row>
    <row r="81" spans="1:8">
      <c r="A81" s="555"/>
      <c r="B81" s="523"/>
      <c r="C81" s="266"/>
      <c r="D81" s="266"/>
      <c r="E81" s="285"/>
      <c r="F81" s="285"/>
      <c r="G81" s="557"/>
    </row>
    <row r="82" spans="1:8" ht="15.6">
      <c r="A82" s="710"/>
      <c r="B82" s="560"/>
      <c r="C82" s="560"/>
      <c r="D82" s="560"/>
      <c r="E82" s="560"/>
      <c r="F82" s="560"/>
      <c r="G82" s="560"/>
    </row>
    <row r="83" spans="1:8" s="520" customFormat="1" ht="17.399999999999999">
      <c r="A83" s="586" t="str">
        <f>A1</f>
        <v>Public Service Electric and Gas Company</v>
      </c>
      <c r="B83" s="587"/>
      <c r="C83" s="587"/>
      <c r="D83" s="587"/>
      <c r="E83" s="587"/>
      <c r="F83" s="587"/>
      <c r="G83" s="588"/>
      <c r="H83" s="522"/>
    </row>
    <row r="84" spans="1:8" s="520" customFormat="1" ht="17.399999999999999">
      <c r="A84" s="1422" t="s">
        <v>398</v>
      </c>
      <c r="B84" s="1422"/>
      <c r="C84" s="1422"/>
      <c r="D84" s="1422"/>
      <c r="E84" s="1422"/>
      <c r="F84" s="1422"/>
      <c r="G84" s="1422"/>
      <c r="H84" s="522"/>
    </row>
    <row r="85" spans="1:8" s="520" customFormat="1" ht="17.399999999999999">
      <c r="A85" s="1422" t="str">
        <f>+A3</f>
        <v>Attachment 1 - Accumulated Deferred Income Taxes (ADIT) Worksheet - December 31,2017</v>
      </c>
      <c r="B85" s="1422"/>
      <c r="C85" s="1422"/>
      <c r="D85" s="1422"/>
      <c r="E85" s="1422"/>
      <c r="F85" s="1422"/>
      <c r="G85" s="1422"/>
      <c r="H85" s="522"/>
    </row>
    <row r="86" spans="1:8" s="520" customFormat="1" ht="17.399999999999999">
      <c r="A86" s="569"/>
      <c r="B86" s="522"/>
      <c r="C86" s="522"/>
      <c r="D86" s="522"/>
      <c r="E86" s="522"/>
      <c r="F86" s="517"/>
      <c r="G86" s="570"/>
      <c r="H86" s="522"/>
    </row>
    <row r="87" spans="1:8" ht="15.6">
      <c r="A87" s="555"/>
      <c r="B87" s="523"/>
      <c r="C87" s="523"/>
      <c r="D87" s="523"/>
      <c r="E87" s="523"/>
      <c r="F87" s="563"/>
      <c r="G87" s="731" t="s">
        <v>840</v>
      </c>
    </row>
    <row r="88" spans="1:8" ht="15.6">
      <c r="A88" s="555"/>
      <c r="B88" s="523"/>
      <c r="C88" s="523"/>
      <c r="D88" s="523"/>
      <c r="E88" s="523"/>
      <c r="F88" s="563"/>
      <c r="G88" s="557"/>
    </row>
    <row r="89" spans="1:8" ht="15.6">
      <c r="A89" s="545" t="s">
        <v>108</v>
      </c>
      <c r="B89" s="546" t="s">
        <v>248</v>
      </c>
      <c r="C89" s="546" t="s">
        <v>93</v>
      </c>
      <c r="D89" s="546" t="s">
        <v>109</v>
      </c>
      <c r="E89" s="546" t="s">
        <v>107</v>
      </c>
      <c r="F89" s="546" t="s">
        <v>615</v>
      </c>
      <c r="G89" s="546" t="s">
        <v>110</v>
      </c>
    </row>
    <row r="90" spans="1:8" ht="31.2">
      <c r="A90" s="563" t="s">
        <v>449</v>
      </c>
      <c r="B90" s="534" t="s">
        <v>247</v>
      </c>
      <c r="C90" s="571" t="s">
        <v>641</v>
      </c>
      <c r="D90" s="571" t="s">
        <v>642</v>
      </c>
      <c r="E90" s="571" t="s">
        <v>452</v>
      </c>
      <c r="F90" s="571" t="s">
        <v>454</v>
      </c>
    </row>
    <row r="91" spans="1:8" ht="24.9" customHeight="1" thickBot="1">
      <c r="B91" s="534"/>
      <c r="C91" s="534"/>
      <c r="D91" s="534"/>
      <c r="E91" s="534"/>
      <c r="F91" s="534"/>
    </row>
    <row r="92" spans="1:8" ht="24.9" customHeight="1">
      <c r="A92" s="738" t="s">
        <v>229</v>
      </c>
      <c r="B92" s="739">
        <f>SUM(C92:F92)</f>
        <v>26437828.669999987</v>
      </c>
      <c r="C92" s="739">
        <v>26437828.669999987</v>
      </c>
      <c r="D92" s="739"/>
      <c r="E92" s="739"/>
      <c r="F92" s="739"/>
      <c r="G92" s="740" t="s">
        <v>199</v>
      </c>
    </row>
    <row r="93" spans="1:8" ht="24.9" customHeight="1">
      <c r="A93" s="711" t="s">
        <v>230</v>
      </c>
      <c r="B93" s="712">
        <f t="shared" ref="B93:B101" si="1">SUM(C93:F93)</f>
        <v>88629130.936499998</v>
      </c>
      <c r="C93" s="712">
        <v>88629130.936499998</v>
      </c>
      <c r="D93" s="712"/>
      <c r="E93" s="712"/>
      <c r="F93" s="712"/>
      <c r="G93" s="713" t="s">
        <v>7</v>
      </c>
    </row>
    <row r="94" spans="1:8" ht="24.75" customHeight="1">
      <c r="A94" s="711" t="s">
        <v>231</v>
      </c>
      <c r="B94" s="712">
        <f t="shared" si="1"/>
        <v>9651432</v>
      </c>
      <c r="C94" s="712">
        <v>9651432</v>
      </c>
      <c r="D94" s="712"/>
      <c r="E94" s="245"/>
      <c r="F94" s="712"/>
      <c r="G94" s="713" t="s">
        <v>200</v>
      </c>
    </row>
    <row r="95" spans="1:8" ht="24.75" customHeight="1">
      <c r="A95" s="711" t="s">
        <v>714</v>
      </c>
      <c r="B95" s="712">
        <f t="shared" si="1"/>
        <v>-102386094.59953694</v>
      </c>
      <c r="C95" s="712">
        <v>-102386094.59953694</v>
      </c>
      <c r="D95" s="712"/>
      <c r="E95" s="712"/>
      <c r="F95" s="712"/>
      <c r="G95" s="713" t="s">
        <v>201</v>
      </c>
    </row>
    <row r="96" spans="1:8" ht="24.9" customHeight="1">
      <c r="A96" s="711" t="s">
        <v>233</v>
      </c>
      <c r="B96" s="712">
        <f t="shared" si="1"/>
        <v>-16982114.636860445</v>
      </c>
      <c r="C96" s="712"/>
      <c r="D96" s="712"/>
      <c r="E96" s="712">
        <v>-16982114.636860445</v>
      </c>
      <c r="F96" s="712"/>
      <c r="G96" s="713" t="s">
        <v>317</v>
      </c>
    </row>
    <row r="97" spans="1:7" ht="24.9" customHeight="1">
      <c r="A97" s="711" t="s">
        <v>234</v>
      </c>
      <c r="B97" s="712">
        <f t="shared" si="1"/>
        <v>-134787630.48048711</v>
      </c>
      <c r="C97" s="712">
        <v>-134787630.48048711</v>
      </c>
      <c r="D97" s="712"/>
      <c r="E97" s="712"/>
      <c r="F97" s="712"/>
      <c r="G97" s="713" t="s">
        <v>632</v>
      </c>
    </row>
    <row r="98" spans="1:7" ht="24.9" customHeight="1">
      <c r="A98" s="711" t="s">
        <v>751</v>
      </c>
      <c r="B98" s="712">
        <f t="shared" si="1"/>
        <v>7193850.8600000003</v>
      </c>
      <c r="C98" s="712">
        <v>7193850.8600000003</v>
      </c>
      <c r="D98" s="712"/>
      <c r="E98" s="712"/>
      <c r="F98" s="712"/>
      <c r="G98" s="713" t="s">
        <v>752</v>
      </c>
    </row>
    <row r="99" spans="1:7" ht="24.9" customHeight="1">
      <c r="A99" s="711" t="s">
        <v>753</v>
      </c>
      <c r="B99" s="712">
        <f t="shared" si="1"/>
        <v>-216397586.50466514</v>
      </c>
      <c r="C99" s="712">
        <v>-216397586.50466514</v>
      </c>
      <c r="D99" s="712"/>
      <c r="E99" s="712"/>
      <c r="F99" s="712"/>
      <c r="G99" s="713" t="s">
        <v>754</v>
      </c>
    </row>
    <row r="100" spans="1:7" ht="24.9" customHeight="1">
      <c r="A100" s="711" t="s">
        <v>755</v>
      </c>
      <c r="B100" s="712">
        <f t="shared" si="1"/>
        <v>49546498.609999999</v>
      </c>
      <c r="C100" s="712">
        <v>49546498.609999999</v>
      </c>
      <c r="D100" s="712"/>
      <c r="E100" s="712"/>
      <c r="F100" s="712"/>
      <c r="G100" s="713" t="s">
        <v>756</v>
      </c>
    </row>
    <row r="101" spans="1:7" ht="24.9" customHeight="1" thickBot="1">
      <c r="A101" s="711" t="s">
        <v>235</v>
      </c>
      <c r="B101" s="712">
        <f t="shared" si="1"/>
        <v>-219093955.67164478</v>
      </c>
      <c r="C101" s="712"/>
      <c r="D101" s="712"/>
      <c r="E101" s="741">
        <v>-219093955.67164478</v>
      </c>
      <c r="F101" s="712"/>
      <c r="G101" s="713" t="s">
        <v>8</v>
      </c>
    </row>
    <row r="102" spans="1:7" ht="24.9" customHeight="1">
      <c r="A102" s="955" t="s">
        <v>319</v>
      </c>
      <c r="B102" s="625">
        <f>SUM(B90:B101)</f>
        <v>-508188640.81669438</v>
      </c>
      <c r="C102" s="625">
        <f>SUM(C90:C101)</f>
        <v>-272112570.5081892</v>
      </c>
      <c r="D102" s="625"/>
      <c r="E102" s="625">
        <f>SUM(E90:E101)</f>
        <v>-236076070.30850524</v>
      </c>
      <c r="F102" s="625"/>
      <c r="G102" s="956"/>
    </row>
    <row r="103" spans="1:7" ht="24.9" customHeight="1">
      <c r="A103" s="957" t="s">
        <v>710</v>
      </c>
      <c r="B103" s="493">
        <f>SUM(C103:F103)</f>
        <v>-219093955.67164478</v>
      </c>
      <c r="C103" s="493"/>
      <c r="D103" s="493"/>
      <c r="E103" s="493">
        <f>SUM(E101:E101)</f>
        <v>-219093955.67164478</v>
      </c>
      <c r="F103" s="242"/>
      <c r="G103" s="958"/>
    </row>
    <row r="104" spans="1:7" ht="24.9" customHeight="1">
      <c r="A104" s="959" t="s">
        <v>0</v>
      </c>
      <c r="B104" s="493"/>
      <c r="C104" s="493"/>
      <c r="D104" s="493"/>
      <c r="E104" s="493"/>
      <c r="F104" s="493"/>
      <c r="G104" s="960"/>
    </row>
    <row r="105" spans="1:7" s="523" customFormat="1" ht="35.1" customHeight="1" thickBot="1">
      <c r="A105" s="961" t="s">
        <v>247</v>
      </c>
      <c r="B105" s="618">
        <f>+B102-B103</f>
        <v>-289094685.14504957</v>
      </c>
      <c r="C105" s="618">
        <f>+C102-C103-C104</f>
        <v>-272112570.5081892</v>
      </c>
      <c r="D105" s="618"/>
      <c r="E105" s="618">
        <f>+E102-E103-E104</f>
        <v>-16982114.63686046</v>
      </c>
      <c r="F105" s="618"/>
      <c r="G105" s="968"/>
    </row>
    <row r="106" spans="1:7" s="523" customFormat="1" ht="15.6" thickTop="1">
      <c r="A106" s="555"/>
      <c r="B106" s="575"/>
      <c r="C106" s="576"/>
      <c r="D106" s="576"/>
      <c r="E106" s="576"/>
      <c r="F106" s="576"/>
      <c r="G106" s="557"/>
    </row>
    <row r="107" spans="1:7" s="523" customFormat="1" ht="35.1" customHeight="1">
      <c r="A107" s="524" t="s">
        <v>459</v>
      </c>
      <c r="B107" s="266"/>
      <c r="C107" s="266"/>
      <c r="D107" s="285"/>
      <c r="E107" s="285"/>
      <c r="G107" s="577"/>
    </row>
    <row r="108" spans="1:7" ht="35.1" customHeight="1">
      <c r="A108" s="554" t="s">
        <v>623</v>
      </c>
      <c r="B108" s="524"/>
      <c r="C108" s="552"/>
      <c r="D108" s="524"/>
      <c r="E108" s="524"/>
      <c r="F108" s="1414"/>
      <c r="G108" s="1414"/>
    </row>
    <row r="109" spans="1:7" ht="35.1" customHeight="1">
      <c r="A109" s="554" t="s">
        <v>624</v>
      </c>
      <c r="B109" s="524"/>
      <c r="C109" s="552"/>
      <c r="D109" s="524"/>
      <c r="E109" s="524"/>
      <c r="F109" s="1414"/>
      <c r="G109" s="1414"/>
    </row>
    <row r="110" spans="1:7" ht="35.1" customHeight="1">
      <c r="A110" s="554" t="s">
        <v>169</v>
      </c>
      <c r="B110" s="524"/>
      <c r="C110" s="552"/>
      <c r="D110" s="524"/>
      <c r="E110" s="524"/>
      <c r="F110" s="1414"/>
      <c r="G110" s="1414"/>
    </row>
    <row r="111" spans="1:7" ht="35.1" customHeight="1">
      <c r="A111" s="554" t="s">
        <v>178</v>
      </c>
      <c r="B111" s="524"/>
      <c r="C111" s="552"/>
      <c r="D111" s="524"/>
      <c r="E111" s="524"/>
      <c r="F111" s="1414"/>
      <c r="G111" s="1414"/>
    </row>
    <row r="112" spans="1:7" ht="35.1" customHeight="1">
      <c r="A112" s="554" t="s">
        <v>639</v>
      </c>
      <c r="B112" s="524"/>
      <c r="C112" s="552"/>
      <c r="D112" s="524"/>
      <c r="E112" s="524"/>
      <c r="F112" s="1414"/>
      <c r="G112" s="1414"/>
    </row>
    <row r="113" spans="1:8">
      <c r="A113" s="555"/>
      <c r="B113" s="523"/>
      <c r="C113" s="523"/>
      <c r="D113" s="523"/>
      <c r="E113" s="523"/>
      <c r="F113" s="523"/>
      <c r="G113" s="523"/>
    </row>
    <row r="114" spans="1:8" ht="15.6">
      <c r="A114" s="578"/>
      <c r="B114" s="579"/>
      <c r="C114" s="579"/>
      <c r="D114" s="579"/>
      <c r="E114" s="579"/>
      <c r="F114" s="579"/>
      <c r="G114" s="579"/>
    </row>
    <row r="115" spans="1:8" ht="15.6">
      <c r="A115" s="1423"/>
      <c r="B115" s="1423"/>
      <c r="C115" s="1423"/>
      <c r="D115" s="1423"/>
      <c r="E115" s="1423"/>
      <c r="F115" s="1423"/>
      <c r="G115" s="1423"/>
      <c r="H115" s="560"/>
    </row>
    <row r="116" spans="1:8">
      <c r="A116" s="266"/>
      <c r="B116" s="266"/>
      <c r="C116" s="266"/>
      <c r="D116" s="266"/>
      <c r="E116" s="266"/>
      <c r="F116" s="266"/>
      <c r="G116" s="266"/>
    </row>
    <row r="117" spans="1:8">
      <c r="A117" s="266"/>
      <c r="B117" s="266"/>
      <c r="C117" s="266"/>
      <c r="D117" s="266"/>
      <c r="E117" s="266"/>
      <c r="F117" s="266"/>
      <c r="G117" s="266"/>
    </row>
    <row r="118" spans="1:8">
      <c r="A118" s="266"/>
      <c r="B118" s="266"/>
      <c r="C118" s="266"/>
      <c r="D118" s="266"/>
      <c r="E118" s="266"/>
      <c r="F118" s="266"/>
      <c r="G118" s="266"/>
    </row>
    <row r="119" spans="1:8" ht="15.6">
      <c r="A119" s="524"/>
      <c r="B119" s="266"/>
      <c r="C119" s="580"/>
      <c r="D119" s="580"/>
      <c r="E119" s="580"/>
      <c r="F119" s="580"/>
      <c r="G119" s="580"/>
      <c r="H119" s="556"/>
    </row>
    <row r="120" spans="1:8" ht="15.6">
      <c r="A120" s="524"/>
      <c r="B120" s="266"/>
      <c r="C120" s="580"/>
      <c r="D120" s="580"/>
      <c r="E120" s="580"/>
      <c r="F120" s="580"/>
      <c r="G120" s="580"/>
      <c r="H120" s="556"/>
    </row>
    <row r="121" spans="1:8">
      <c r="A121" s="581"/>
      <c r="B121" s="266"/>
      <c r="C121" s="285"/>
      <c r="D121" s="285"/>
      <c r="E121" s="266"/>
      <c r="F121" s="266"/>
      <c r="G121" s="266"/>
    </row>
    <row r="122" spans="1:8">
      <c r="A122" s="581"/>
      <c r="B122" s="266"/>
      <c r="C122" s="80"/>
      <c r="D122" s="80"/>
      <c r="E122" s="266"/>
      <c r="F122" s="266"/>
      <c r="G122" s="266"/>
    </row>
    <row r="123" spans="1:8">
      <c r="A123" s="581"/>
      <c r="B123" s="266"/>
      <c r="C123" s="80"/>
      <c r="D123" s="80"/>
      <c r="E123" s="266"/>
      <c r="F123" s="266"/>
      <c r="G123" s="266"/>
    </row>
    <row r="124" spans="1:8">
      <c r="A124" s="581"/>
      <c r="B124" s="266"/>
      <c r="C124" s="80"/>
      <c r="D124" s="80"/>
      <c r="E124" s="266"/>
      <c r="F124" s="266"/>
      <c r="G124" s="266"/>
    </row>
    <row r="125" spans="1:8">
      <c r="A125" s="581"/>
      <c r="B125" s="266"/>
      <c r="C125" s="80"/>
      <c r="D125" s="80"/>
      <c r="E125" s="266"/>
      <c r="F125" s="266"/>
      <c r="G125" s="266"/>
    </row>
    <row r="126" spans="1:8">
      <c r="A126" s="581"/>
      <c r="B126" s="266"/>
      <c r="C126" s="80"/>
      <c r="D126" s="80"/>
      <c r="E126" s="266"/>
      <c r="F126" s="266"/>
      <c r="G126" s="266"/>
    </row>
    <row r="127" spans="1:8">
      <c r="A127" s="581"/>
      <c r="B127" s="266"/>
      <c r="C127" s="80"/>
      <c r="D127" s="80"/>
      <c r="E127" s="266"/>
      <c r="F127" s="266"/>
      <c r="G127" s="266"/>
    </row>
    <row r="128" spans="1:8">
      <c r="A128" s="581"/>
      <c r="B128" s="266"/>
      <c r="C128" s="80"/>
      <c r="D128" s="80"/>
      <c r="E128" s="266"/>
      <c r="F128" s="266"/>
      <c r="G128" s="266"/>
    </row>
    <row r="129" spans="1:7">
      <c r="A129" s="581"/>
      <c r="B129" s="266"/>
      <c r="C129" s="80"/>
      <c r="D129" s="80"/>
      <c r="E129" s="266"/>
      <c r="F129" s="266"/>
      <c r="G129" s="266"/>
    </row>
    <row r="130" spans="1:7">
      <c r="A130" s="581"/>
      <c r="B130" s="266"/>
      <c r="C130" s="80"/>
      <c r="D130" s="80"/>
      <c r="E130" s="266"/>
      <c r="F130" s="266"/>
      <c r="G130" s="266"/>
    </row>
    <row r="131" spans="1:7">
      <c r="A131" s="581"/>
      <c r="B131" s="266"/>
      <c r="C131" s="80"/>
      <c r="D131" s="80"/>
      <c r="E131" s="266"/>
      <c r="F131" s="266"/>
      <c r="G131" s="266"/>
    </row>
    <row r="132" spans="1:7">
      <c r="A132" s="266"/>
      <c r="B132" s="266"/>
      <c r="C132" s="80"/>
      <c r="D132" s="80"/>
      <c r="E132" s="266"/>
      <c r="F132" s="266"/>
      <c r="G132" s="266"/>
    </row>
    <row r="133" spans="1:7">
      <c r="A133" s="581"/>
      <c r="B133" s="266"/>
      <c r="C133" s="80"/>
      <c r="D133" s="80"/>
      <c r="E133" s="266"/>
      <c r="F133" s="266"/>
      <c r="G133" s="266"/>
    </row>
    <row r="134" spans="1:7">
      <c r="A134" s="266"/>
      <c r="B134" s="266"/>
      <c r="C134" s="80"/>
      <c r="D134" s="80"/>
      <c r="E134" s="266"/>
      <c r="F134" s="266"/>
      <c r="G134" s="266"/>
    </row>
    <row r="135" spans="1:7">
      <c r="A135" s="581"/>
      <c r="B135" s="266"/>
      <c r="C135" s="266"/>
      <c r="D135" s="266"/>
      <c r="E135" s="266"/>
      <c r="F135" s="266"/>
      <c r="G135" s="266"/>
    </row>
    <row r="136" spans="1:7">
      <c r="A136" s="581"/>
      <c r="B136" s="266"/>
      <c r="C136" s="266"/>
      <c r="D136" s="266"/>
      <c r="E136" s="266"/>
      <c r="F136" s="266"/>
      <c r="G136" s="266"/>
    </row>
    <row r="137" spans="1:7">
      <c r="A137" s="581"/>
      <c r="B137" s="266"/>
      <c r="C137" s="266"/>
      <c r="D137" s="266"/>
      <c r="E137" s="266"/>
      <c r="F137" s="266"/>
      <c r="G137" s="266"/>
    </row>
    <row r="138" spans="1:7">
      <c r="A138" s="581"/>
      <c r="B138" s="266"/>
      <c r="C138" s="266"/>
      <c r="D138" s="266"/>
      <c r="E138" s="266"/>
      <c r="F138" s="266"/>
      <c r="G138" s="266"/>
    </row>
    <row r="139" spans="1:7">
      <c r="A139" s="581"/>
      <c r="B139" s="266"/>
      <c r="C139" s="266"/>
      <c r="D139" s="266"/>
      <c r="E139" s="266"/>
      <c r="F139" s="266"/>
      <c r="G139" s="266"/>
    </row>
    <row r="140" spans="1:7">
      <c r="A140" s="581"/>
      <c r="B140" s="266"/>
      <c r="C140" s="266"/>
      <c r="D140" s="266"/>
      <c r="E140" s="266"/>
      <c r="F140" s="266"/>
      <c r="G140" s="266"/>
    </row>
    <row r="141" spans="1:7">
      <c r="A141" s="581"/>
      <c r="B141" s="266"/>
      <c r="C141" s="266"/>
      <c r="D141" s="266"/>
      <c r="E141" s="266"/>
      <c r="F141" s="266"/>
      <c r="G141" s="266"/>
    </row>
    <row r="142" spans="1:7">
      <c r="A142" s="581"/>
      <c r="B142" s="266"/>
      <c r="C142" s="266"/>
      <c r="D142" s="266"/>
      <c r="E142" s="266"/>
      <c r="F142" s="266"/>
      <c r="G142" s="266"/>
    </row>
    <row r="143" spans="1:7">
      <c r="A143" s="581"/>
      <c r="B143" s="266"/>
      <c r="C143" s="266"/>
      <c r="D143" s="266"/>
      <c r="E143" s="266"/>
      <c r="F143" s="266"/>
      <c r="G143" s="266"/>
    </row>
    <row r="144" spans="1:7">
      <c r="A144" s="581"/>
      <c r="B144" s="266"/>
      <c r="C144" s="266"/>
      <c r="D144" s="266"/>
      <c r="E144" s="266"/>
      <c r="F144" s="266"/>
      <c r="G144" s="266"/>
    </row>
    <row r="145" spans="1:7">
      <c r="A145" s="581"/>
      <c r="B145" s="266"/>
      <c r="C145" s="266"/>
      <c r="D145" s="266"/>
      <c r="E145" s="266"/>
      <c r="F145" s="266"/>
      <c r="G145" s="266"/>
    </row>
    <row r="146" spans="1:7">
      <c r="A146" s="581"/>
      <c r="B146" s="266"/>
      <c r="C146" s="266"/>
      <c r="D146" s="266"/>
      <c r="E146" s="266"/>
      <c r="F146" s="266"/>
      <c r="G146" s="266"/>
    </row>
    <row r="147" spans="1:7">
      <c r="A147" s="581"/>
      <c r="B147" s="266"/>
      <c r="C147" s="266"/>
      <c r="D147" s="266"/>
      <c r="E147" s="266"/>
      <c r="F147" s="266"/>
      <c r="G147" s="266"/>
    </row>
    <row r="148" spans="1:7">
      <c r="A148" s="581"/>
      <c r="B148" s="266"/>
      <c r="C148" s="266"/>
      <c r="D148" s="266"/>
      <c r="E148" s="266"/>
      <c r="F148" s="266"/>
      <c r="G148" s="266"/>
    </row>
    <row r="149" spans="1:7">
      <c r="A149" s="581"/>
      <c r="B149" s="266"/>
      <c r="C149" s="266"/>
      <c r="D149" s="266"/>
      <c r="E149" s="266"/>
      <c r="F149" s="266"/>
      <c r="G149" s="266"/>
    </row>
    <row r="150" spans="1:7">
      <c r="A150" s="581"/>
      <c r="B150" s="266"/>
      <c r="C150" s="266"/>
      <c r="D150" s="266"/>
      <c r="E150" s="266"/>
      <c r="F150" s="266"/>
      <c r="G150" s="266"/>
    </row>
    <row r="151" spans="1:7">
      <c r="A151" s="581"/>
      <c r="B151" s="266"/>
      <c r="C151" s="266"/>
      <c r="D151" s="266"/>
      <c r="E151" s="266"/>
      <c r="F151" s="266"/>
      <c r="G151" s="266"/>
    </row>
    <row r="152" spans="1:7">
      <c r="A152" s="581"/>
      <c r="B152" s="266"/>
      <c r="C152" s="266"/>
      <c r="D152" s="266"/>
      <c r="E152" s="266"/>
      <c r="F152" s="266"/>
      <c r="G152" s="266"/>
    </row>
    <row r="153" spans="1:7">
      <c r="A153" s="581"/>
      <c r="B153" s="266"/>
      <c r="C153" s="266"/>
      <c r="D153" s="266"/>
      <c r="E153" s="266"/>
      <c r="F153" s="266"/>
      <c r="G153" s="266"/>
    </row>
    <row r="154" spans="1:7">
      <c r="A154" s="581"/>
      <c r="B154" s="266"/>
      <c r="C154" s="266"/>
      <c r="D154" s="266"/>
      <c r="E154" s="266"/>
      <c r="F154" s="266"/>
      <c r="G154" s="266"/>
    </row>
    <row r="155" spans="1:7">
      <c r="A155" s="581"/>
      <c r="B155" s="266"/>
      <c r="C155" s="266"/>
      <c r="D155" s="266"/>
      <c r="E155" s="266"/>
      <c r="F155" s="266"/>
      <c r="G155" s="266"/>
    </row>
    <row r="156" spans="1:7">
      <c r="A156" s="581"/>
      <c r="B156" s="266"/>
      <c r="C156" s="266"/>
      <c r="D156" s="266"/>
      <c r="E156" s="266"/>
      <c r="F156" s="266"/>
      <c r="G156" s="266"/>
    </row>
    <row r="157" spans="1:7">
      <c r="A157" s="581"/>
      <c r="B157" s="266"/>
      <c r="C157" s="266"/>
      <c r="D157" s="266"/>
      <c r="E157" s="266"/>
      <c r="F157" s="266"/>
      <c r="G157" s="266"/>
    </row>
    <row r="158" spans="1:7">
      <c r="A158" s="581"/>
      <c r="B158" s="266"/>
      <c r="C158" s="266"/>
      <c r="D158" s="266"/>
      <c r="E158" s="266"/>
      <c r="F158" s="266"/>
      <c r="G158" s="266"/>
    </row>
    <row r="159" spans="1:7">
      <c r="A159" s="581"/>
      <c r="B159" s="266"/>
      <c r="C159" s="266"/>
      <c r="D159" s="266"/>
      <c r="E159" s="266"/>
      <c r="F159" s="266"/>
      <c r="G159" s="266"/>
    </row>
    <row r="160" spans="1:7">
      <c r="A160" s="581"/>
      <c r="B160" s="266"/>
      <c r="C160" s="266"/>
      <c r="D160" s="266"/>
      <c r="E160" s="266"/>
      <c r="F160" s="266"/>
      <c r="G160" s="266"/>
    </row>
    <row r="161" spans="1:7">
      <c r="A161" s="581"/>
      <c r="B161" s="266"/>
      <c r="C161" s="266"/>
      <c r="D161" s="266"/>
      <c r="E161" s="266"/>
      <c r="F161" s="266"/>
      <c r="G161" s="266"/>
    </row>
    <row r="162" spans="1:7">
      <c r="A162" s="581"/>
      <c r="B162" s="266"/>
      <c r="C162" s="266"/>
      <c r="D162" s="266"/>
      <c r="E162" s="266"/>
      <c r="F162" s="266"/>
      <c r="G162" s="266"/>
    </row>
    <row r="163" spans="1:7">
      <c r="A163" s="581"/>
      <c r="B163" s="266"/>
      <c r="C163" s="266"/>
      <c r="D163" s="266"/>
      <c r="E163" s="266"/>
      <c r="F163" s="266"/>
      <c r="G163" s="266"/>
    </row>
    <row r="164" spans="1:7">
      <c r="A164" s="581"/>
      <c r="B164" s="266"/>
      <c r="C164" s="266"/>
      <c r="D164" s="266"/>
      <c r="E164" s="266"/>
      <c r="F164" s="266"/>
      <c r="G164" s="266"/>
    </row>
    <row r="165" spans="1:7">
      <c r="A165" s="581"/>
      <c r="B165" s="266"/>
      <c r="C165" s="266"/>
      <c r="D165" s="266"/>
      <c r="E165" s="266"/>
      <c r="F165" s="266"/>
      <c r="G165" s="266"/>
    </row>
    <row r="166" spans="1:7">
      <c r="A166" s="581"/>
      <c r="B166" s="266"/>
      <c r="C166" s="266"/>
      <c r="D166" s="266"/>
      <c r="E166" s="266"/>
      <c r="F166" s="266"/>
      <c r="G166" s="266"/>
    </row>
    <row r="167" spans="1:7">
      <c r="A167" s="581"/>
      <c r="B167" s="266"/>
      <c r="C167" s="266"/>
      <c r="D167" s="266"/>
      <c r="E167" s="266"/>
      <c r="F167" s="266"/>
      <c r="G167" s="266"/>
    </row>
    <row r="168" spans="1:7">
      <c r="A168" s="581"/>
      <c r="B168" s="266"/>
      <c r="C168" s="266"/>
      <c r="D168" s="266"/>
      <c r="E168" s="266"/>
      <c r="F168" s="266"/>
      <c r="G168" s="266"/>
    </row>
    <row r="169" spans="1:7">
      <c r="A169" s="581"/>
      <c r="B169" s="266"/>
      <c r="C169" s="266"/>
      <c r="D169" s="266"/>
      <c r="E169" s="266"/>
      <c r="F169" s="266"/>
      <c r="G169" s="266"/>
    </row>
    <row r="170" spans="1:7">
      <c r="A170" s="581"/>
      <c r="B170" s="266"/>
      <c r="C170" s="266"/>
      <c r="D170" s="266"/>
      <c r="E170" s="266"/>
      <c r="F170" s="266"/>
      <c r="G170" s="266"/>
    </row>
    <row r="171" spans="1:7">
      <c r="A171" s="581"/>
      <c r="B171" s="266"/>
      <c r="C171" s="266"/>
      <c r="D171" s="266"/>
      <c r="E171" s="266"/>
      <c r="F171" s="266"/>
      <c r="G171" s="266"/>
    </row>
    <row r="172" spans="1:7">
      <c r="A172" s="581"/>
      <c r="B172" s="266"/>
      <c r="C172" s="266"/>
      <c r="D172" s="266"/>
      <c r="E172" s="266"/>
      <c r="F172" s="266"/>
      <c r="G172" s="266"/>
    </row>
    <row r="173" spans="1:7">
      <c r="A173" s="581"/>
      <c r="B173" s="266"/>
      <c r="C173" s="266"/>
      <c r="D173" s="266"/>
      <c r="E173" s="266"/>
      <c r="F173" s="266"/>
      <c r="G173" s="266"/>
    </row>
    <row r="174" spans="1:7">
      <c r="A174" s="581"/>
      <c r="B174" s="266"/>
      <c r="C174" s="266"/>
      <c r="D174" s="266"/>
      <c r="E174" s="266"/>
      <c r="F174" s="266"/>
      <c r="G174" s="266"/>
    </row>
    <row r="175" spans="1:7">
      <c r="A175" s="581"/>
      <c r="B175" s="266"/>
      <c r="C175" s="266"/>
      <c r="D175" s="266"/>
      <c r="E175" s="266"/>
      <c r="F175" s="266"/>
      <c r="G175" s="266"/>
    </row>
    <row r="176" spans="1:7">
      <c r="A176" s="581"/>
      <c r="B176" s="266"/>
      <c r="C176" s="266"/>
      <c r="D176" s="266"/>
      <c r="E176" s="266"/>
      <c r="F176" s="266"/>
      <c r="G176" s="266"/>
    </row>
    <row r="177" spans="1:7">
      <c r="A177" s="581"/>
      <c r="B177" s="266"/>
      <c r="C177" s="266"/>
      <c r="D177" s="266"/>
      <c r="E177" s="266"/>
      <c r="F177" s="266"/>
      <c r="G177" s="266"/>
    </row>
    <row r="178" spans="1:7">
      <c r="A178" s="581"/>
      <c r="B178" s="266"/>
      <c r="C178" s="266"/>
      <c r="D178" s="266"/>
      <c r="E178" s="266"/>
      <c r="F178" s="266"/>
      <c r="G178" s="266"/>
    </row>
    <row r="179" spans="1:7">
      <c r="A179" s="581"/>
      <c r="B179" s="266"/>
      <c r="C179" s="266"/>
      <c r="D179" s="266"/>
      <c r="E179" s="266"/>
      <c r="F179" s="266"/>
      <c r="G179" s="266"/>
    </row>
    <row r="180" spans="1:7">
      <c r="A180" s="581"/>
      <c r="B180" s="266"/>
      <c r="C180" s="266"/>
      <c r="D180" s="266"/>
      <c r="E180" s="266"/>
      <c r="F180" s="266"/>
      <c r="G180" s="266"/>
    </row>
    <row r="181" spans="1:7">
      <c r="A181" s="581"/>
      <c r="B181" s="266"/>
      <c r="C181" s="266"/>
      <c r="D181" s="266"/>
      <c r="E181" s="266"/>
      <c r="F181" s="266"/>
      <c r="G181" s="266"/>
    </row>
    <row r="182" spans="1:7">
      <c r="A182" s="581"/>
      <c r="B182" s="266"/>
      <c r="C182" s="266"/>
      <c r="D182" s="266"/>
      <c r="E182" s="266"/>
      <c r="F182" s="266"/>
      <c r="G182" s="266"/>
    </row>
    <row r="183" spans="1:7">
      <c r="A183" s="581"/>
      <c r="B183" s="266"/>
      <c r="C183" s="266"/>
      <c r="D183" s="266"/>
      <c r="E183" s="266"/>
      <c r="F183" s="266"/>
      <c r="G183" s="266"/>
    </row>
    <row r="184" spans="1:7">
      <c r="A184" s="581"/>
      <c r="B184" s="266"/>
      <c r="C184" s="266"/>
      <c r="D184" s="266"/>
      <c r="E184" s="266"/>
      <c r="F184" s="266"/>
      <c r="G184" s="266"/>
    </row>
    <row r="185" spans="1:7">
      <c r="A185" s="581"/>
      <c r="B185" s="266"/>
      <c r="C185" s="266"/>
      <c r="D185" s="266"/>
      <c r="E185" s="266"/>
      <c r="F185" s="266"/>
      <c r="G185" s="266"/>
    </row>
    <row r="186" spans="1:7">
      <c r="A186" s="581"/>
      <c r="B186" s="266"/>
      <c r="C186" s="266"/>
      <c r="D186" s="266"/>
      <c r="E186" s="266"/>
      <c r="F186" s="266"/>
      <c r="G186" s="266"/>
    </row>
    <row r="187" spans="1:7">
      <c r="A187" s="581"/>
      <c r="B187" s="266"/>
      <c r="C187" s="266"/>
      <c r="D187" s="266"/>
      <c r="E187" s="266"/>
      <c r="F187" s="266"/>
      <c r="G187" s="266"/>
    </row>
    <row r="188" spans="1:7">
      <c r="A188" s="581"/>
      <c r="B188" s="266"/>
      <c r="C188" s="266"/>
      <c r="D188" s="266"/>
      <c r="E188" s="266"/>
      <c r="F188" s="266"/>
      <c r="G188" s="266"/>
    </row>
    <row r="189" spans="1:7">
      <c r="A189" s="581"/>
      <c r="B189" s="266"/>
      <c r="C189" s="266"/>
      <c r="D189" s="266"/>
      <c r="E189" s="266"/>
      <c r="F189" s="266"/>
      <c r="G189" s="266"/>
    </row>
    <row r="190" spans="1:7">
      <c r="A190" s="581"/>
      <c r="B190" s="266"/>
      <c r="C190" s="266"/>
      <c r="D190" s="266"/>
      <c r="E190" s="266"/>
      <c r="F190" s="266"/>
      <c r="G190" s="266"/>
    </row>
    <row r="191" spans="1:7">
      <c r="A191" s="581"/>
      <c r="B191" s="266"/>
      <c r="C191" s="266"/>
      <c r="D191" s="266"/>
      <c r="E191" s="266"/>
      <c r="F191" s="266"/>
      <c r="G191" s="266"/>
    </row>
    <row r="192" spans="1:7">
      <c r="A192" s="581"/>
      <c r="B192" s="266"/>
      <c r="C192" s="266"/>
      <c r="D192" s="266"/>
      <c r="E192" s="266"/>
      <c r="F192" s="266"/>
      <c r="G192" s="266"/>
    </row>
    <row r="193" spans="1:7">
      <c r="A193" s="581"/>
      <c r="B193" s="266"/>
      <c r="C193" s="266"/>
      <c r="D193" s="266"/>
      <c r="E193" s="266"/>
      <c r="F193" s="266"/>
      <c r="G193" s="266"/>
    </row>
    <row r="194" spans="1:7">
      <c r="A194" s="581"/>
      <c r="B194" s="266"/>
      <c r="C194" s="266"/>
      <c r="D194" s="266"/>
      <c r="E194" s="266"/>
      <c r="F194" s="266"/>
      <c r="G194" s="266"/>
    </row>
    <row r="195" spans="1:7">
      <c r="A195" s="581"/>
      <c r="B195" s="266"/>
      <c r="C195" s="266"/>
      <c r="D195" s="266"/>
      <c r="E195" s="266"/>
      <c r="F195" s="266"/>
      <c r="G195" s="266"/>
    </row>
    <row r="196" spans="1:7">
      <c r="A196" s="581"/>
      <c r="B196" s="266"/>
      <c r="C196" s="266"/>
      <c r="D196" s="266"/>
      <c r="E196" s="266"/>
      <c r="F196" s="266"/>
      <c r="G196" s="266"/>
    </row>
    <row r="197" spans="1:7">
      <c r="A197" s="581"/>
      <c r="B197" s="266"/>
      <c r="C197" s="266"/>
      <c r="D197" s="266"/>
      <c r="E197" s="266"/>
      <c r="F197" s="266"/>
      <c r="G197" s="266"/>
    </row>
    <row r="198" spans="1:7">
      <c r="A198" s="581"/>
      <c r="B198" s="266"/>
      <c r="C198" s="266"/>
      <c r="D198" s="266"/>
      <c r="E198" s="266"/>
      <c r="F198" s="266"/>
      <c r="G198" s="266"/>
    </row>
    <row r="199" spans="1:7">
      <c r="A199" s="581"/>
      <c r="B199" s="266"/>
      <c r="C199" s="266"/>
      <c r="D199" s="266"/>
      <c r="E199" s="266"/>
      <c r="F199" s="266"/>
      <c r="G199" s="266"/>
    </row>
    <row r="200" spans="1:7">
      <c r="A200" s="581"/>
      <c r="B200" s="266"/>
      <c r="C200" s="266"/>
      <c r="D200" s="266"/>
      <c r="E200" s="266"/>
      <c r="F200" s="266"/>
      <c r="G200" s="266"/>
    </row>
    <row r="201" spans="1:7">
      <c r="A201" s="581"/>
      <c r="B201" s="266"/>
      <c r="C201" s="266"/>
      <c r="D201" s="266"/>
      <c r="E201" s="266"/>
      <c r="F201" s="266"/>
      <c r="G201" s="266"/>
    </row>
    <row r="202" spans="1:7">
      <c r="A202" s="581"/>
      <c r="B202" s="266"/>
      <c r="C202" s="266"/>
      <c r="D202" s="266"/>
      <c r="E202" s="266"/>
      <c r="F202" s="266"/>
      <c r="G202" s="266"/>
    </row>
    <row r="203" spans="1:7">
      <c r="A203" s="581"/>
      <c r="B203" s="266"/>
      <c r="C203" s="266"/>
      <c r="D203" s="266"/>
      <c r="E203" s="266"/>
      <c r="F203" s="266"/>
      <c r="G203" s="266"/>
    </row>
    <row r="204" spans="1:7">
      <c r="A204" s="581"/>
      <c r="B204" s="266"/>
      <c r="C204" s="266"/>
      <c r="D204" s="266"/>
      <c r="E204" s="266"/>
      <c r="F204" s="266"/>
      <c r="G204" s="266"/>
    </row>
    <row r="205" spans="1:7">
      <c r="A205" s="581"/>
      <c r="B205" s="266"/>
      <c r="C205" s="266"/>
      <c r="D205" s="266"/>
      <c r="E205" s="266"/>
      <c r="F205" s="266"/>
      <c r="G205" s="266"/>
    </row>
    <row r="206" spans="1:7">
      <c r="A206" s="581"/>
      <c r="B206" s="266"/>
      <c r="C206" s="266"/>
      <c r="D206" s="266"/>
      <c r="E206" s="266"/>
      <c r="F206" s="266"/>
      <c r="G206" s="266"/>
    </row>
    <row r="207" spans="1:7">
      <c r="A207" s="581"/>
      <c r="B207" s="266"/>
      <c r="C207" s="266"/>
      <c r="D207" s="266"/>
      <c r="E207" s="266"/>
      <c r="F207" s="266"/>
      <c r="G207" s="266"/>
    </row>
    <row r="208" spans="1:7">
      <c r="A208" s="581"/>
      <c r="B208" s="266"/>
      <c r="C208" s="266"/>
      <c r="D208" s="266"/>
      <c r="E208" s="266"/>
      <c r="F208" s="266"/>
      <c r="G208" s="266"/>
    </row>
    <row r="209" spans="1:7">
      <c r="A209" s="581"/>
      <c r="B209" s="266"/>
      <c r="C209" s="266"/>
      <c r="D209" s="266"/>
      <c r="E209" s="266"/>
      <c r="F209" s="266"/>
      <c r="G209" s="266"/>
    </row>
    <row r="210" spans="1:7">
      <c r="A210" s="581"/>
      <c r="B210" s="266"/>
      <c r="C210" s="266"/>
      <c r="D210" s="266"/>
      <c r="E210" s="266"/>
      <c r="F210" s="266"/>
      <c r="G210" s="266"/>
    </row>
    <row r="211" spans="1:7">
      <c r="A211" s="581"/>
      <c r="B211" s="266"/>
      <c r="C211" s="266"/>
      <c r="D211" s="266"/>
      <c r="E211" s="266"/>
      <c r="F211" s="266"/>
      <c r="G211" s="266"/>
    </row>
    <row r="212" spans="1:7">
      <c r="A212" s="581"/>
      <c r="B212" s="266"/>
      <c r="C212" s="266"/>
      <c r="D212" s="266"/>
      <c r="E212" s="266"/>
      <c r="F212" s="266"/>
      <c r="G212" s="266"/>
    </row>
    <row r="213" spans="1:7">
      <c r="A213" s="581"/>
      <c r="B213" s="266"/>
      <c r="C213" s="266"/>
      <c r="D213" s="266"/>
      <c r="E213" s="266"/>
      <c r="F213" s="266"/>
      <c r="G213" s="266"/>
    </row>
    <row r="214" spans="1:7">
      <c r="A214" s="581"/>
      <c r="B214" s="266"/>
      <c r="C214" s="266"/>
      <c r="D214" s="266"/>
      <c r="E214" s="266"/>
      <c r="F214" s="266"/>
      <c r="G214" s="266"/>
    </row>
    <row r="215" spans="1:7">
      <c r="A215" s="581"/>
      <c r="B215" s="266"/>
      <c r="C215" s="266"/>
      <c r="D215" s="266"/>
      <c r="E215" s="266"/>
      <c r="F215" s="266"/>
      <c r="G215" s="266"/>
    </row>
    <row r="216" spans="1:7">
      <c r="A216" s="581"/>
      <c r="B216" s="266"/>
      <c r="C216" s="266"/>
      <c r="D216" s="266"/>
      <c r="E216" s="266"/>
      <c r="F216" s="266"/>
      <c r="G216" s="266"/>
    </row>
    <row r="217" spans="1:7">
      <c r="A217" s="581"/>
      <c r="B217" s="266"/>
      <c r="C217" s="266"/>
      <c r="D217" s="266"/>
      <c r="E217" s="266"/>
      <c r="F217" s="266"/>
      <c r="G217" s="266"/>
    </row>
    <row r="218" spans="1:7">
      <c r="A218" s="581"/>
      <c r="B218" s="266"/>
      <c r="C218" s="266"/>
      <c r="D218" s="266"/>
      <c r="E218" s="266"/>
      <c r="F218" s="266"/>
      <c r="G218" s="266"/>
    </row>
    <row r="219" spans="1:7">
      <c r="A219" s="581"/>
      <c r="B219" s="266"/>
      <c r="C219" s="266"/>
      <c r="D219" s="266"/>
      <c r="E219" s="266"/>
      <c r="F219" s="266"/>
      <c r="G219" s="266"/>
    </row>
    <row r="220" spans="1:7">
      <c r="A220" s="581"/>
      <c r="B220" s="266"/>
      <c r="C220" s="266"/>
      <c r="D220" s="266"/>
      <c r="E220" s="266"/>
      <c r="F220" s="266"/>
      <c r="G220" s="266"/>
    </row>
    <row r="221" spans="1:7">
      <c r="A221" s="581"/>
      <c r="B221" s="266"/>
      <c r="C221" s="266"/>
      <c r="D221" s="266"/>
      <c r="E221" s="266"/>
      <c r="F221" s="266"/>
      <c r="G221" s="266"/>
    </row>
    <row r="222" spans="1:7">
      <c r="A222" s="581"/>
      <c r="B222" s="266"/>
      <c r="C222" s="266"/>
      <c r="D222" s="266"/>
      <c r="E222" s="266"/>
      <c r="F222" s="266"/>
      <c r="G222" s="266"/>
    </row>
    <row r="223" spans="1:7">
      <c r="A223" s="581"/>
      <c r="B223" s="266"/>
      <c r="C223" s="266"/>
      <c r="D223" s="266"/>
      <c r="E223" s="266"/>
      <c r="F223" s="266"/>
      <c r="G223" s="266"/>
    </row>
    <row r="224" spans="1:7">
      <c r="A224" s="581"/>
      <c r="B224" s="266"/>
      <c r="C224" s="266"/>
      <c r="D224" s="266"/>
      <c r="E224" s="266"/>
      <c r="F224" s="266"/>
      <c r="G224" s="266"/>
    </row>
    <row r="225" spans="1:7">
      <c r="A225" s="581"/>
      <c r="B225" s="266"/>
      <c r="C225" s="266"/>
      <c r="D225" s="266"/>
      <c r="E225" s="266"/>
      <c r="F225" s="266"/>
      <c r="G225" s="266"/>
    </row>
    <row r="226" spans="1:7">
      <c r="A226" s="581"/>
      <c r="B226" s="266"/>
      <c r="C226" s="266"/>
      <c r="D226" s="266"/>
      <c r="E226" s="266"/>
      <c r="F226" s="266"/>
      <c r="G226" s="266"/>
    </row>
    <row r="227" spans="1:7">
      <c r="A227" s="581"/>
      <c r="B227" s="266"/>
      <c r="C227" s="266"/>
      <c r="D227" s="266"/>
      <c r="E227" s="266"/>
      <c r="F227" s="266"/>
      <c r="G227" s="266"/>
    </row>
    <row r="228" spans="1:7">
      <c r="A228" s="581"/>
      <c r="B228" s="266"/>
      <c r="C228" s="266"/>
      <c r="D228" s="266"/>
      <c r="E228" s="266"/>
      <c r="F228" s="266"/>
      <c r="G228" s="266"/>
    </row>
    <row r="229" spans="1:7">
      <c r="A229" s="581"/>
      <c r="B229" s="266"/>
      <c r="C229" s="266"/>
      <c r="D229" s="266"/>
      <c r="E229" s="266"/>
      <c r="F229" s="266"/>
      <c r="G229" s="266"/>
    </row>
    <row r="230" spans="1:7">
      <c r="A230" s="581"/>
      <c r="B230" s="266"/>
      <c r="C230" s="266"/>
      <c r="D230" s="266"/>
      <c r="E230" s="266"/>
      <c r="F230" s="266"/>
      <c r="G230" s="266"/>
    </row>
    <row r="231" spans="1:7">
      <c r="A231" s="581"/>
      <c r="B231" s="266"/>
      <c r="C231" s="266"/>
      <c r="D231" s="266"/>
      <c r="E231" s="266"/>
      <c r="F231" s="266"/>
      <c r="G231" s="266"/>
    </row>
    <row r="232" spans="1:7">
      <c r="A232" s="581"/>
      <c r="B232" s="266"/>
      <c r="C232" s="266"/>
      <c r="D232" s="266"/>
      <c r="E232" s="266"/>
      <c r="F232" s="266"/>
      <c r="G232" s="266"/>
    </row>
    <row r="233" spans="1:7">
      <c r="A233" s="581"/>
      <c r="B233" s="266"/>
      <c r="C233" s="266"/>
      <c r="D233" s="266"/>
      <c r="E233" s="266"/>
      <c r="F233" s="266"/>
      <c r="G233" s="266"/>
    </row>
    <row r="234" spans="1:7">
      <c r="A234" s="581"/>
      <c r="B234" s="266"/>
      <c r="C234" s="266"/>
      <c r="D234" s="266"/>
      <c r="E234" s="266"/>
      <c r="F234" s="266"/>
      <c r="G234" s="266"/>
    </row>
    <row r="235" spans="1:7">
      <c r="A235" s="581"/>
      <c r="B235" s="266"/>
      <c r="C235" s="266"/>
      <c r="D235" s="266"/>
      <c r="E235" s="266"/>
      <c r="F235" s="266"/>
      <c r="G235" s="266"/>
    </row>
    <row r="236" spans="1:7">
      <c r="A236" s="581"/>
      <c r="B236" s="266"/>
      <c r="C236" s="266"/>
      <c r="D236" s="266"/>
      <c r="E236" s="266"/>
      <c r="F236" s="266"/>
      <c r="G236" s="266"/>
    </row>
    <row r="237" spans="1:7">
      <c r="A237" s="581"/>
      <c r="B237" s="266"/>
      <c r="C237" s="266"/>
      <c r="D237" s="266"/>
      <c r="E237" s="266"/>
      <c r="F237" s="266"/>
      <c r="G237" s="266"/>
    </row>
    <row r="238" spans="1:7">
      <c r="A238" s="581"/>
      <c r="B238" s="266"/>
      <c r="C238" s="266"/>
      <c r="D238" s="266"/>
      <c r="E238" s="266"/>
      <c r="F238" s="266"/>
      <c r="G238" s="266"/>
    </row>
    <row r="239" spans="1:7">
      <c r="A239" s="581"/>
      <c r="B239" s="266"/>
      <c r="C239" s="266"/>
      <c r="D239" s="266"/>
      <c r="E239" s="266"/>
      <c r="F239" s="266"/>
      <c r="G239" s="266"/>
    </row>
    <row r="240" spans="1:7">
      <c r="A240" s="581"/>
      <c r="B240" s="266"/>
      <c r="C240" s="266"/>
      <c r="D240" s="266"/>
      <c r="E240" s="266"/>
      <c r="F240" s="266"/>
      <c r="G240" s="266"/>
    </row>
    <row r="241" spans="1:7">
      <c r="A241" s="581"/>
      <c r="B241" s="266"/>
      <c r="C241" s="266"/>
      <c r="D241" s="266"/>
      <c r="E241" s="266"/>
      <c r="F241" s="266"/>
      <c r="G241" s="266"/>
    </row>
    <row r="242" spans="1:7">
      <c r="A242" s="581"/>
      <c r="B242" s="266"/>
      <c r="C242" s="266"/>
      <c r="D242" s="266"/>
      <c r="E242" s="266"/>
      <c r="F242" s="266"/>
      <c r="G242" s="266"/>
    </row>
    <row r="243" spans="1:7">
      <c r="A243" s="581"/>
      <c r="B243" s="266"/>
      <c r="C243" s="266"/>
      <c r="D243" s="266"/>
      <c r="E243" s="266"/>
      <c r="F243" s="266"/>
      <c r="G243" s="266"/>
    </row>
    <row r="244" spans="1:7">
      <c r="A244" s="581"/>
      <c r="B244" s="266"/>
      <c r="C244" s="266"/>
      <c r="D244" s="266"/>
      <c r="E244" s="266"/>
      <c r="F244" s="266"/>
      <c r="G244" s="266"/>
    </row>
    <row r="245" spans="1:7">
      <c r="A245" s="581"/>
      <c r="B245" s="266"/>
      <c r="C245" s="266"/>
      <c r="D245" s="266"/>
      <c r="E245" s="266"/>
      <c r="F245" s="266"/>
      <c r="G245" s="266"/>
    </row>
    <row r="246" spans="1:7">
      <c r="A246" s="581"/>
      <c r="B246" s="266"/>
      <c r="C246" s="266"/>
      <c r="D246" s="266"/>
      <c r="E246" s="266"/>
      <c r="F246" s="266"/>
      <c r="G246" s="266"/>
    </row>
    <row r="247" spans="1:7">
      <c r="A247" s="581"/>
      <c r="B247" s="266"/>
      <c r="C247" s="266"/>
      <c r="D247" s="266"/>
      <c r="E247" s="266"/>
      <c r="F247" s="266"/>
      <c r="G247" s="266"/>
    </row>
    <row r="248" spans="1:7">
      <c r="A248" s="581"/>
      <c r="B248" s="266"/>
      <c r="C248" s="266"/>
      <c r="D248" s="266"/>
      <c r="E248" s="266"/>
      <c r="F248" s="266"/>
      <c r="G248" s="266"/>
    </row>
    <row r="249" spans="1:7">
      <c r="A249" s="581"/>
      <c r="B249" s="266"/>
      <c r="C249" s="266"/>
      <c r="D249" s="266"/>
      <c r="E249" s="266"/>
      <c r="F249" s="266"/>
      <c r="G249" s="266"/>
    </row>
    <row r="250" spans="1:7">
      <c r="A250" s="581"/>
      <c r="B250" s="266"/>
      <c r="C250" s="266"/>
      <c r="D250" s="266"/>
      <c r="E250" s="266"/>
      <c r="F250" s="266"/>
      <c r="G250" s="266"/>
    </row>
    <row r="251" spans="1:7">
      <c r="A251" s="581"/>
      <c r="B251" s="266"/>
      <c r="C251" s="266"/>
      <c r="D251" s="266"/>
      <c r="E251" s="266"/>
      <c r="F251" s="266"/>
      <c r="G251" s="266"/>
    </row>
    <row r="252" spans="1:7">
      <c r="A252" s="581"/>
      <c r="B252" s="266"/>
      <c r="C252" s="266"/>
      <c r="D252" s="266"/>
      <c r="E252" s="266"/>
      <c r="F252" s="266"/>
      <c r="G252" s="266"/>
    </row>
    <row r="253" spans="1:7">
      <c r="A253" s="581"/>
      <c r="B253" s="266"/>
      <c r="C253" s="266"/>
      <c r="D253" s="266"/>
      <c r="E253" s="266"/>
      <c r="F253" s="266"/>
      <c r="G253" s="266"/>
    </row>
    <row r="254" spans="1:7">
      <c r="A254" s="581"/>
      <c r="B254" s="266"/>
      <c r="C254" s="266"/>
      <c r="D254" s="266"/>
      <c r="E254" s="266"/>
      <c r="F254" s="266"/>
      <c r="G254" s="266"/>
    </row>
    <row r="255" spans="1:7">
      <c r="A255" s="581"/>
      <c r="B255" s="266"/>
      <c r="C255" s="266"/>
      <c r="D255" s="266"/>
      <c r="E255" s="266"/>
      <c r="F255" s="266"/>
      <c r="G255" s="266"/>
    </row>
    <row r="256" spans="1:7">
      <c r="A256" s="581"/>
      <c r="B256" s="266"/>
      <c r="C256" s="266"/>
      <c r="D256" s="266"/>
      <c r="E256" s="266"/>
      <c r="F256" s="266"/>
      <c r="G256" s="266"/>
    </row>
    <row r="257" spans="1:7">
      <c r="A257" s="581"/>
      <c r="B257" s="266"/>
      <c r="C257" s="266"/>
      <c r="D257" s="266"/>
      <c r="E257" s="266"/>
      <c r="F257" s="266"/>
      <c r="G257" s="266"/>
    </row>
    <row r="258" spans="1:7">
      <c r="A258" s="581"/>
      <c r="B258" s="266"/>
      <c r="C258" s="266"/>
      <c r="D258" s="266"/>
      <c r="E258" s="266"/>
      <c r="F258" s="266"/>
      <c r="G258" s="266"/>
    </row>
    <row r="259" spans="1:7">
      <c r="A259" s="581"/>
      <c r="B259" s="266"/>
      <c r="C259" s="266"/>
      <c r="D259" s="266"/>
      <c r="E259" s="266"/>
      <c r="F259" s="266"/>
      <c r="G259" s="266"/>
    </row>
    <row r="260" spans="1:7">
      <c r="A260" s="581"/>
      <c r="B260" s="266"/>
      <c r="C260" s="266"/>
      <c r="D260" s="266"/>
      <c r="E260" s="266"/>
      <c r="F260" s="266"/>
      <c r="G260" s="266"/>
    </row>
    <row r="261" spans="1:7">
      <c r="A261" s="581"/>
      <c r="B261" s="266"/>
      <c r="C261" s="266"/>
      <c r="D261" s="266"/>
      <c r="E261" s="266"/>
      <c r="F261" s="266"/>
      <c r="G261" s="266"/>
    </row>
    <row r="262" spans="1:7">
      <c r="A262" s="581"/>
      <c r="B262" s="266"/>
      <c r="C262" s="266"/>
      <c r="D262" s="266"/>
      <c r="E262" s="266"/>
      <c r="F262" s="266"/>
      <c r="G262" s="266"/>
    </row>
    <row r="263" spans="1:7">
      <c r="A263" s="581"/>
      <c r="B263" s="266"/>
      <c r="C263" s="266"/>
      <c r="D263" s="266"/>
      <c r="E263" s="266"/>
      <c r="F263" s="266"/>
      <c r="G263" s="266"/>
    </row>
    <row r="264" spans="1:7">
      <c r="A264" s="581"/>
      <c r="B264" s="266"/>
      <c r="C264" s="266"/>
      <c r="D264" s="266"/>
      <c r="E264" s="266"/>
      <c r="F264" s="266"/>
      <c r="G264" s="266"/>
    </row>
    <row r="265" spans="1:7">
      <c r="A265" s="581"/>
      <c r="B265" s="266"/>
      <c r="C265" s="266"/>
      <c r="D265" s="266"/>
      <c r="E265" s="266"/>
      <c r="F265" s="266"/>
      <c r="G265" s="266"/>
    </row>
    <row r="266" spans="1:7">
      <c r="A266" s="581"/>
      <c r="B266" s="266"/>
      <c r="C266" s="266"/>
      <c r="D266" s="266"/>
      <c r="E266" s="266"/>
      <c r="F266" s="266"/>
      <c r="G266" s="266"/>
    </row>
    <row r="267" spans="1:7">
      <c r="A267" s="581"/>
      <c r="B267" s="266"/>
      <c r="C267" s="266"/>
      <c r="D267" s="266"/>
      <c r="E267" s="266"/>
      <c r="F267" s="266"/>
      <c r="G267" s="266"/>
    </row>
    <row r="268" spans="1:7">
      <c r="A268" s="581"/>
      <c r="B268" s="266"/>
      <c r="C268" s="266"/>
      <c r="D268" s="266"/>
      <c r="E268" s="266"/>
      <c r="F268" s="266"/>
      <c r="G268" s="266"/>
    </row>
    <row r="269" spans="1:7">
      <c r="A269" s="581"/>
      <c r="B269" s="266"/>
      <c r="C269" s="266"/>
      <c r="D269" s="266"/>
      <c r="E269" s="266"/>
      <c r="F269" s="266"/>
      <c r="G269" s="266"/>
    </row>
    <row r="270" spans="1:7">
      <c r="A270" s="581"/>
      <c r="B270" s="266"/>
      <c r="C270" s="266"/>
      <c r="D270" s="266"/>
      <c r="E270" s="266"/>
      <c r="F270" s="266"/>
      <c r="G270" s="266"/>
    </row>
    <row r="271" spans="1:7">
      <c r="A271" s="581"/>
      <c r="B271" s="266"/>
      <c r="C271" s="266"/>
      <c r="D271" s="266"/>
      <c r="E271" s="266"/>
      <c r="F271" s="266"/>
      <c r="G271" s="266"/>
    </row>
    <row r="272" spans="1:7">
      <c r="A272" s="581"/>
      <c r="B272" s="266"/>
      <c r="C272" s="266"/>
      <c r="D272" s="266"/>
      <c r="E272" s="266"/>
      <c r="F272" s="266"/>
      <c r="G272" s="266"/>
    </row>
    <row r="273" spans="1:7">
      <c r="A273" s="581"/>
      <c r="B273" s="266"/>
      <c r="C273" s="266"/>
      <c r="D273" s="266"/>
      <c r="E273" s="266"/>
      <c r="F273" s="266"/>
      <c r="G273" s="266"/>
    </row>
    <row r="274" spans="1:7">
      <c r="A274" s="581"/>
      <c r="B274" s="266"/>
      <c r="C274" s="266"/>
      <c r="D274" s="266"/>
      <c r="E274" s="266"/>
      <c r="F274" s="266"/>
      <c r="G274" s="266"/>
    </row>
    <row r="275" spans="1:7">
      <c r="A275" s="581"/>
      <c r="B275" s="266"/>
      <c r="C275" s="266"/>
      <c r="D275" s="266"/>
      <c r="E275" s="266"/>
      <c r="F275" s="266"/>
      <c r="G275" s="266"/>
    </row>
    <row r="276" spans="1:7">
      <c r="A276" s="581"/>
      <c r="B276" s="266"/>
      <c r="C276" s="266"/>
      <c r="D276" s="266"/>
      <c r="E276" s="266"/>
      <c r="F276" s="266"/>
      <c r="G276" s="266"/>
    </row>
    <row r="277" spans="1:7">
      <c r="A277" s="581"/>
      <c r="B277" s="266"/>
      <c r="C277" s="266"/>
      <c r="D277" s="266"/>
      <c r="E277" s="266"/>
      <c r="F277" s="266"/>
      <c r="G277" s="266"/>
    </row>
    <row r="278" spans="1:7">
      <c r="A278" s="581"/>
      <c r="B278" s="266"/>
      <c r="C278" s="266"/>
      <c r="D278" s="266"/>
      <c r="E278" s="266"/>
      <c r="F278" s="266"/>
      <c r="G278" s="266"/>
    </row>
    <row r="279" spans="1:7">
      <c r="A279" s="581"/>
      <c r="B279" s="266"/>
      <c r="C279" s="266"/>
      <c r="D279" s="266"/>
      <c r="E279" s="266"/>
      <c r="F279" s="266"/>
      <c r="G279" s="266"/>
    </row>
    <row r="280" spans="1:7">
      <c r="A280" s="581"/>
      <c r="B280" s="266"/>
      <c r="C280" s="266"/>
      <c r="D280" s="266"/>
      <c r="E280" s="266"/>
      <c r="F280" s="266"/>
      <c r="G280" s="266"/>
    </row>
    <row r="281" spans="1:7">
      <c r="A281" s="581"/>
      <c r="B281" s="266"/>
      <c r="C281" s="266"/>
      <c r="D281" s="266"/>
      <c r="E281" s="266"/>
      <c r="F281" s="266"/>
      <c r="G281" s="266"/>
    </row>
    <row r="282" spans="1:7">
      <c r="A282" s="581"/>
      <c r="B282" s="266"/>
      <c r="C282" s="266"/>
      <c r="D282" s="266"/>
      <c r="E282" s="266"/>
      <c r="F282" s="266"/>
      <c r="G282" s="266"/>
    </row>
    <row r="283" spans="1:7">
      <c r="A283" s="581"/>
      <c r="B283" s="266"/>
      <c r="C283" s="266"/>
      <c r="D283" s="266"/>
      <c r="E283" s="266"/>
      <c r="F283" s="266"/>
      <c r="G283" s="266"/>
    </row>
    <row r="284" spans="1:7">
      <c r="A284" s="581"/>
      <c r="B284" s="266"/>
      <c r="C284" s="266"/>
      <c r="D284" s="266"/>
      <c r="E284" s="266"/>
      <c r="F284" s="266"/>
      <c r="G284" s="266"/>
    </row>
    <row r="285" spans="1:7">
      <c r="A285" s="581"/>
      <c r="B285" s="266"/>
      <c r="C285" s="266"/>
      <c r="D285" s="266"/>
      <c r="E285" s="266"/>
      <c r="F285" s="266"/>
      <c r="G285" s="266"/>
    </row>
    <row r="286" spans="1:7">
      <c r="A286" s="581"/>
      <c r="B286" s="266"/>
      <c r="C286" s="266"/>
      <c r="D286" s="266"/>
      <c r="E286" s="266"/>
      <c r="F286" s="266"/>
      <c r="G286" s="266"/>
    </row>
    <row r="287" spans="1:7">
      <c r="A287" s="581"/>
      <c r="B287" s="266"/>
      <c r="C287" s="266"/>
      <c r="D287" s="266"/>
      <c r="E287" s="266"/>
      <c r="F287" s="266"/>
      <c r="G287" s="266"/>
    </row>
    <row r="288" spans="1:7">
      <c r="A288" s="581"/>
      <c r="B288" s="266"/>
      <c r="C288" s="266"/>
      <c r="D288" s="266"/>
      <c r="E288" s="266"/>
      <c r="F288" s="266"/>
      <c r="G288" s="266"/>
    </row>
    <row r="289" spans="1:7">
      <c r="A289" s="581"/>
      <c r="B289" s="266"/>
      <c r="C289" s="266"/>
      <c r="D289" s="266"/>
      <c r="E289" s="266"/>
      <c r="F289" s="266"/>
      <c r="G289" s="266"/>
    </row>
    <row r="290" spans="1:7">
      <c r="A290" s="581"/>
      <c r="B290" s="266"/>
      <c r="C290" s="266"/>
      <c r="D290" s="266"/>
      <c r="E290" s="266"/>
      <c r="F290" s="266"/>
      <c r="G290" s="266"/>
    </row>
    <row r="291" spans="1:7">
      <c r="A291" s="581"/>
      <c r="B291" s="266"/>
      <c r="C291" s="266"/>
      <c r="D291" s="266"/>
      <c r="E291" s="266"/>
      <c r="F291" s="266"/>
      <c r="G291" s="266"/>
    </row>
    <row r="292" spans="1:7">
      <c r="A292" s="581"/>
      <c r="B292" s="266"/>
      <c r="C292" s="266"/>
      <c r="D292" s="266"/>
      <c r="E292" s="266"/>
      <c r="F292" s="266"/>
      <c r="G292" s="266"/>
    </row>
    <row r="293" spans="1:7">
      <c r="A293" s="581"/>
      <c r="B293" s="266"/>
      <c r="C293" s="266"/>
      <c r="D293" s="266"/>
      <c r="E293" s="266"/>
      <c r="F293" s="266"/>
      <c r="G293" s="266"/>
    </row>
    <row r="294" spans="1:7">
      <c r="A294" s="581"/>
      <c r="B294" s="266"/>
      <c r="C294" s="266"/>
      <c r="D294" s="266"/>
      <c r="E294" s="266"/>
      <c r="F294" s="266"/>
      <c r="G294" s="266"/>
    </row>
    <row r="295" spans="1:7">
      <c r="A295" s="581"/>
      <c r="B295" s="266"/>
      <c r="C295" s="266"/>
      <c r="D295" s="266"/>
      <c r="E295" s="266"/>
      <c r="F295" s="266"/>
      <c r="G295" s="266"/>
    </row>
    <row r="296" spans="1:7">
      <c r="A296" s="581"/>
      <c r="B296" s="266"/>
      <c r="C296" s="266"/>
      <c r="D296" s="266"/>
      <c r="E296" s="266"/>
      <c r="F296" s="266"/>
      <c r="G296" s="266"/>
    </row>
    <row r="297" spans="1:7">
      <c r="A297" s="581"/>
      <c r="B297" s="266"/>
      <c r="C297" s="266"/>
      <c r="D297" s="266"/>
      <c r="E297" s="266"/>
      <c r="F297" s="266"/>
      <c r="G297" s="266"/>
    </row>
    <row r="298" spans="1:7">
      <c r="A298" s="581"/>
      <c r="B298" s="266"/>
      <c r="C298" s="266"/>
      <c r="D298" s="266"/>
      <c r="E298" s="266"/>
      <c r="F298" s="266"/>
      <c r="G298" s="266"/>
    </row>
    <row r="299" spans="1:7">
      <c r="A299" s="581"/>
      <c r="B299" s="266"/>
      <c r="C299" s="266"/>
      <c r="D299" s="266"/>
      <c r="E299" s="266"/>
      <c r="F299" s="266"/>
      <c r="G299" s="266"/>
    </row>
    <row r="300" spans="1:7">
      <c r="A300" s="581"/>
      <c r="B300" s="266"/>
      <c r="C300" s="266"/>
      <c r="D300" s="266"/>
      <c r="E300" s="266"/>
      <c r="F300" s="266"/>
      <c r="G300" s="266"/>
    </row>
    <row r="301" spans="1:7">
      <c r="A301" s="581"/>
      <c r="B301" s="266"/>
      <c r="C301" s="266"/>
      <c r="D301" s="266"/>
      <c r="E301" s="266"/>
      <c r="F301" s="266"/>
      <c r="G301" s="266"/>
    </row>
    <row r="302" spans="1:7">
      <c r="A302" s="581"/>
      <c r="B302" s="266"/>
      <c r="C302" s="266"/>
      <c r="D302" s="266"/>
      <c r="E302" s="266"/>
      <c r="F302" s="266"/>
      <c r="G302" s="266"/>
    </row>
    <row r="303" spans="1:7">
      <c r="A303" s="581"/>
      <c r="B303" s="266"/>
      <c r="C303" s="266"/>
      <c r="D303" s="266"/>
      <c r="E303" s="266"/>
      <c r="F303" s="266"/>
      <c r="G303" s="266"/>
    </row>
    <row r="304" spans="1:7">
      <c r="A304" s="581"/>
      <c r="B304" s="266"/>
      <c r="C304" s="266"/>
      <c r="D304" s="266"/>
      <c r="E304" s="266"/>
      <c r="F304" s="266"/>
      <c r="G304" s="266"/>
    </row>
    <row r="305" spans="1:7">
      <c r="A305" s="581"/>
      <c r="B305" s="266"/>
      <c r="C305" s="266"/>
      <c r="D305" s="266"/>
      <c r="E305" s="266"/>
      <c r="F305" s="266"/>
      <c r="G305" s="266"/>
    </row>
    <row r="306" spans="1:7">
      <c r="A306" s="581"/>
      <c r="B306" s="266"/>
      <c r="C306" s="266"/>
      <c r="D306" s="266"/>
      <c r="E306" s="266"/>
      <c r="F306" s="266"/>
      <c r="G306" s="266"/>
    </row>
    <row r="307" spans="1:7">
      <c r="A307" s="581"/>
      <c r="B307" s="266"/>
      <c r="C307" s="266"/>
      <c r="D307" s="266"/>
      <c r="E307" s="266"/>
      <c r="F307" s="266"/>
      <c r="G307" s="266"/>
    </row>
    <row r="308" spans="1:7">
      <c r="A308" s="581"/>
      <c r="B308" s="266"/>
      <c r="C308" s="266"/>
      <c r="D308" s="266"/>
      <c r="E308" s="266"/>
      <c r="F308" s="266"/>
      <c r="G308" s="266"/>
    </row>
    <row r="309" spans="1:7">
      <c r="A309" s="581"/>
      <c r="B309" s="266"/>
      <c r="C309" s="266"/>
      <c r="D309" s="266"/>
      <c r="E309" s="266"/>
      <c r="F309" s="266"/>
      <c r="G309" s="266"/>
    </row>
    <row r="310" spans="1:7">
      <c r="A310" s="581"/>
      <c r="B310" s="266"/>
      <c r="C310" s="266"/>
      <c r="D310" s="266"/>
      <c r="E310" s="266"/>
      <c r="F310" s="266"/>
      <c r="G310" s="266"/>
    </row>
    <row r="311" spans="1:7">
      <c r="A311" s="581"/>
      <c r="B311" s="266"/>
      <c r="C311" s="266"/>
      <c r="D311" s="266"/>
      <c r="E311" s="266"/>
      <c r="F311" s="266"/>
      <c r="G311" s="266"/>
    </row>
    <row r="312" spans="1:7">
      <c r="A312" s="581"/>
      <c r="B312" s="266"/>
      <c r="C312" s="266"/>
      <c r="D312" s="266"/>
      <c r="E312" s="266"/>
      <c r="F312" s="266"/>
      <c r="G312" s="266"/>
    </row>
    <row r="313" spans="1:7">
      <c r="A313" s="581"/>
      <c r="B313" s="266"/>
      <c r="C313" s="266"/>
      <c r="D313" s="266"/>
      <c r="E313" s="266"/>
      <c r="F313" s="266"/>
      <c r="G313" s="266"/>
    </row>
    <row r="314" spans="1:7">
      <c r="A314" s="581"/>
      <c r="B314" s="266"/>
      <c r="C314" s="266"/>
      <c r="D314" s="266"/>
      <c r="E314" s="266"/>
      <c r="F314" s="266"/>
      <c r="G314" s="266"/>
    </row>
    <row r="315" spans="1:7">
      <c r="A315" s="581"/>
      <c r="B315" s="266"/>
      <c r="C315" s="266"/>
      <c r="D315" s="266"/>
      <c r="E315" s="266"/>
      <c r="F315" s="266"/>
      <c r="G315" s="266"/>
    </row>
    <row r="316" spans="1:7">
      <c r="A316" s="581"/>
      <c r="B316" s="266"/>
      <c r="C316" s="266"/>
      <c r="D316" s="266"/>
      <c r="E316" s="266"/>
      <c r="F316" s="266"/>
      <c r="G316" s="266"/>
    </row>
    <row r="317" spans="1:7">
      <c r="A317" s="581"/>
      <c r="B317" s="266"/>
      <c r="C317" s="266"/>
      <c r="D317" s="266"/>
      <c r="E317" s="266"/>
      <c r="F317" s="266"/>
      <c r="G317" s="266"/>
    </row>
    <row r="318" spans="1:7">
      <c r="A318" s="581"/>
      <c r="B318" s="266"/>
      <c r="C318" s="266"/>
      <c r="D318" s="266"/>
      <c r="E318" s="266"/>
      <c r="F318" s="266"/>
      <c r="G318" s="266"/>
    </row>
    <row r="319" spans="1:7">
      <c r="A319" s="581"/>
      <c r="B319" s="266"/>
      <c r="C319" s="266"/>
      <c r="D319" s="266"/>
      <c r="E319" s="266"/>
      <c r="F319" s="266"/>
      <c r="G319" s="266"/>
    </row>
    <row r="320" spans="1:7">
      <c r="A320" s="581"/>
      <c r="B320" s="266"/>
      <c r="C320" s="266"/>
      <c r="D320" s="266"/>
      <c r="E320" s="266"/>
      <c r="F320" s="266"/>
      <c r="G320" s="266"/>
    </row>
    <row r="321" spans="1:7">
      <c r="A321" s="581"/>
      <c r="B321" s="266"/>
      <c r="C321" s="266"/>
      <c r="D321" s="266"/>
      <c r="E321" s="266"/>
      <c r="F321" s="266"/>
      <c r="G321" s="266"/>
    </row>
    <row r="322" spans="1:7">
      <c r="A322" s="581"/>
      <c r="B322" s="266"/>
      <c r="C322" s="266"/>
      <c r="D322" s="266"/>
      <c r="E322" s="266"/>
      <c r="F322" s="266"/>
      <c r="G322" s="266"/>
    </row>
    <row r="323" spans="1:7">
      <c r="A323" s="581"/>
      <c r="B323" s="266"/>
      <c r="C323" s="266"/>
      <c r="D323" s="266"/>
      <c r="E323" s="266"/>
      <c r="F323" s="266"/>
      <c r="G323" s="266"/>
    </row>
    <row r="324" spans="1:7">
      <c r="A324" s="581"/>
      <c r="B324" s="266"/>
      <c r="C324" s="266"/>
      <c r="D324" s="266"/>
      <c r="E324" s="266"/>
      <c r="F324" s="266"/>
      <c r="G324" s="266"/>
    </row>
    <row r="325" spans="1:7">
      <c r="A325" s="581"/>
      <c r="B325" s="266"/>
      <c r="C325" s="266"/>
      <c r="D325" s="266"/>
      <c r="E325" s="266"/>
      <c r="F325" s="266"/>
      <c r="G325" s="266"/>
    </row>
    <row r="326" spans="1:7">
      <c r="A326" s="581"/>
      <c r="B326" s="266"/>
      <c r="C326" s="266"/>
      <c r="D326" s="266"/>
      <c r="E326" s="266"/>
      <c r="F326" s="266"/>
      <c r="G326" s="266"/>
    </row>
    <row r="327" spans="1:7">
      <c r="A327" s="581"/>
      <c r="B327" s="266"/>
      <c r="C327" s="266"/>
      <c r="D327" s="266"/>
      <c r="E327" s="266"/>
      <c r="F327" s="266"/>
      <c r="G327" s="266"/>
    </row>
    <row r="328" spans="1:7">
      <c r="A328" s="581"/>
      <c r="B328" s="266"/>
      <c r="C328" s="266"/>
      <c r="D328" s="266"/>
      <c r="E328" s="266"/>
      <c r="F328" s="266"/>
      <c r="G328" s="266"/>
    </row>
    <row r="329" spans="1:7">
      <c r="A329" s="581"/>
      <c r="B329" s="266"/>
      <c r="C329" s="266"/>
      <c r="D329" s="266"/>
      <c r="E329" s="266"/>
      <c r="F329" s="266"/>
      <c r="G329" s="266"/>
    </row>
    <row r="330" spans="1:7">
      <c r="A330" s="581"/>
      <c r="B330" s="266"/>
      <c r="C330" s="266"/>
      <c r="D330" s="266"/>
      <c r="E330" s="266"/>
      <c r="F330" s="266"/>
      <c r="G330" s="266"/>
    </row>
    <row r="331" spans="1:7">
      <c r="A331" s="581"/>
      <c r="B331" s="266"/>
      <c r="C331" s="266"/>
      <c r="D331" s="266"/>
      <c r="E331" s="266"/>
      <c r="F331" s="266"/>
      <c r="G331" s="266"/>
    </row>
    <row r="332" spans="1:7">
      <c r="A332" s="581"/>
      <c r="B332" s="266"/>
      <c r="C332" s="266"/>
      <c r="D332" s="266"/>
      <c r="E332" s="266"/>
      <c r="F332" s="266"/>
      <c r="G332" s="266"/>
    </row>
    <row r="333" spans="1:7">
      <c r="A333" s="581"/>
      <c r="B333" s="266"/>
      <c r="C333" s="266"/>
      <c r="D333" s="266"/>
      <c r="E333" s="266"/>
      <c r="F333" s="266"/>
      <c r="G333" s="266"/>
    </row>
    <row r="334" spans="1:7">
      <c r="A334" s="581"/>
      <c r="B334" s="266"/>
      <c r="C334" s="266"/>
      <c r="D334" s="266"/>
      <c r="E334" s="266"/>
      <c r="F334" s="266"/>
      <c r="G334" s="266"/>
    </row>
    <row r="335" spans="1:7">
      <c r="A335" s="581"/>
      <c r="B335" s="266"/>
      <c r="C335" s="266"/>
      <c r="D335" s="266"/>
      <c r="E335" s="266"/>
      <c r="F335" s="266"/>
      <c r="G335" s="266"/>
    </row>
    <row r="336" spans="1:7">
      <c r="A336" s="581"/>
      <c r="B336" s="266"/>
      <c r="C336" s="266"/>
      <c r="D336" s="266"/>
      <c r="E336" s="266"/>
      <c r="F336" s="266"/>
      <c r="G336" s="266"/>
    </row>
    <row r="337" spans="1:7">
      <c r="A337" s="581"/>
      <c r="B337" s="266"/>
      <c r="C337" s="266"/>
      <c r="D337" s="266"/>
      <c r="E337" s="266"/>
      <c r="F337" s="266"/>
      <c r="G337" s="266"/>
    </row>
    <row r="338" spans="1:7">
      <c r="A338" s="581"/>
      <c r="B338" s="266"/>
      <c r="C338" s="266"/>
      <c r="D338" s="266"/>
      <c r="E338" s="266"/>
      <c r="F338" s="266"/>
      <c r="G338" s="266"/>
    </row>
    <row r="339" spans="1:7">
      <c r="A339" s="581"/>
      <c r="B339" s="266"/>
      <c r="C339" s="266"/>
      <c r="D339" s="266"/>
      <c r="E339" s="266"/>
      <c r="F339" s="266"/>
      <c r="G339" s="266"/>
    </row>
    <row r="340" spans="1:7">
      <c r="A340" s="581"/>
      <c r="B340" s="266"/>
      <c r="C340" s="266"/>
      <c r="D340" s="266"/>
      <c r="E340" s="266"/>
      <c r="F340" s="266"/>
      <c r="G340" s="266"/>
    </row>
    <row r="341" spans="1:7">
      <c r="A341" s="581"/>
      <c r="B341" s="266"/>
      <c r="C341" s="266"/>
      <c r="D341" s="266"/>
      <c r="E341" s="266"/>
      <c r="F341" s="266"/>
      <c r="G341" s="266"/>
    </row>
    <row r="342" spans="1:7">
      <c r="A342" s="581"/>
      <c r="B342" s="266"/>
      <c r="C342" s="266"/>
      <c r="D342" s="266"/>
      <c r="E342" s="266"/>
      <c r="F342" s="266"/>
      <c r="G342" s="266"/>
    </row>
    <row r="343" spans="1:7">
      <c r="A343" s="581"/>
      <c r="B343" s="266"/>
      <c r="C343" s="266"/>
      <c r="D343" s="266"/>
      <c r="E343" s="266"/>
      <c r="F343" s="266"/>
      <c r="G343" s="266"/>
    </row>
    <row r="344" spans="1:7">
      <c r="A344" s="581"/>
      <c r="B344" s="266"/>
      <c r="C344" s="266"/>
      <c r="D344" s="266"/>
      <c r="E344" s="266"/>
      <c r="F344" s="266"/>
      <c r="G344" s="266"/>
    </row>
    <row r="345" spans="1:7">
      <c r="A345" s="581"/>
      <c r="B345" s="266"/>
      <c r="C345" s="266"/>
      <c r="D345" s="266"/>
      <c r="E345" s="266"/>
      <c r="F345" s="266"/>
      <c r="G345" s="266"/>
    </row>
    <row r="346" spans="1:7">
      <c r="A346" s="581"/>
      <c r="B346" s="266"/>
      <c r="C346" s="266"/>
      <c r="D346" s="266"/>
      <c r="E346" s="266"/>
      <c r="F346" s="266"/>
      <c r="G346" s="266"/>
    </row>
    <row r="347" spans="1:7">
      <c r="A347" s="581"/>
      <c r="B347" s="266"/>
      <c r="C347" s="266"/>
      <c r="D347" s="266"/>
      <c r="E347" s="266"/>
      <c r="F347" s="266"/>
      <c r="G347" s="266"/>
    </row>
    <row r="348" spans="1:7">
      <c r="A348" s="581"/>
      <c r="B348" s="266"/>
      <c r="C348" s="266"/>
      <c r="D348" s="266"/>
      <c r="E348" s="266"/>
      <c r="F348" s="266"/>
      <c r="G348" s="266"/>
    </row>
    <row r="349" spans="1:7">
      <c r="A349" s="581"/>
      <c r="B349" s="266"/>
      <c r="C349" s="266"/>
      <c r="D349" s="266"/>
      <c r="E349" s="266"/>
      <c r="F349" s="266"/>
      <c r="G349" s="266"/>
    </row>
    <row r="350" spans="1:7">
      <c r="A350" s="581"/>
      <c r="B350" s="266"/>
      <c r="C350" s="266"/>
      <c r="D350" s="266"/>
      <c r="E350" s="266"/>
      <c r="F350" s="266"/>
      <c r="G350" s="266"/>
    </row>
    <row r="351" spans="1:7">
      <c r="A351" s="581"/>
      <c r="B351" s="266"/>
      <c r="C351" s="266"/>
      <c r="D351" s="266"/>
      <c r="E351" s="266"/>
      <c r="F351" s="266"/>
      <c r="G351" s="266"/>
    </row>
    <row r="352" spans="1:7">
      <c r="A352" s="581"/>
      <c r="B352" s="266"/>
      <c r="C352" s="266"/>
      <c r="D352" s="266"/>
      <c r="E352" s="266"/>
      <c r="F352" s="266"/>
      <c r="G352" s="266"/>
    </row>
    <row r="353" spans="1:7">
      <c r="A353" s="581"/>
      <c r="B353" s="266"/>
      <c r="C353" s="266"/>
      <c r="D353" s="266"/>
      <c r="E353" s="266"/>
      <c r="F353" s="266"/>
      <c r="G353" s="266"/>
    </row>
    <row r="354" spans="1:7">
      <c r="A354" s="581"/>
      <c r="B354" s="266"/>
      <c r="C354" s="266"/>
      <c r="D354" s="266"/>
      <c r="E354" s="266"/>
      <c r="F354" s="266"/>
      <c r="G354" s="266"/>
    </row>
    <row r="355" spans="1:7">
      <c r="A355" s="581"/>
      <c r="B355" s="266"/>
      <c r="C355" s="266"/>
      <c r="D355" s="266"/>
      <c r="E355" s="266"/>
      <c r="F355" s="266"/>
      <c r="G355" s="266"/>
    </row>
    <row r="356" spans="1:7">
      <c r="A356" s="581"/>
      <c r="B356" s="266"/>
      <c r="C356" s="266"/>
      <c r="D356" s="266"/>
      <c r="E356" s="266"/>
      <c r="F356" s="266"/>
      <c r="G356" s="266"/>
    </row>
    <row r="357" spans="1:7">
      <c r="A357" s="581"/>
      <c r="B357" s="266"/>
      <c r="C357" s="266"/>
      <c r="D357" s="266"/>
      <c r="E357" s="266"/>
      <c r="F357" s="266"/>
      <c r="G357" s="266"/>
    </row>
    <row r="358" spans="1:7">
      <c r="A358" s="581"/>
      <c r="B358" s="266"/>
      <c r="C358" s="266"/>
      <c r="D358" s="266"/>
      <c r="E358" s="266"/>
      <c r="F358" s="266"/>
      <c r="G358" s="266"/>
    </row>
    <row r="359" spans="1:7">
      <c r="A359" s="581"/>
      <c r="B359" s="266"/>
      <c r="C359" s="266"/>
      <c r="D359" s="266"/>
      <c r="E359" s="266"/>
      <c r="F359" s="266"/>
      <c r="G359" s="266"/>
    </row>
    <row r="360" spans="1:7">
      <c r="A360" s="581"/>
      <c r="B360" s="266"/>
      <c r="C360" s="266"/>
      <c r="D360" s="266"/>
      <c r="E360" s="266"/>
      <c r="F360" s="266"/>
      <c r="G360" s="266"/>
    </row>
    <row r="361" spans="1:7">
      <c r="A361" s="581"/>
      <c r="B361" s="266"/>
      <c r="C361" s="266"/>
      <c r="D361" s="266"/>
      <c r="E361" s="266"/>
      <c r="F361" s="266"/>
      <c r="G361" s="266"/>
    </row>
    <row r="362" spans="1:7">
      <c r="A362" s="581"/>
      <c r="B362" s="266"/>
      <c r="C362" s="266"/>
      <c r="D362" s="266"/>
      <c r="E362" s="266"/>
      <c r="F362" s="266"/>
      <c r="G362" s="266"/>
    </row>
    <row r="363" spans="1:7">
      <c r="A363" s="581"/>
      <c r="B363" s="266"/>
      <c r="C363" s="266"/>
      <c r="D363" s="266"/>
      <c r="E363" s="266"/>
      <c r="F363" s="266"/>
      <c r="G363" s="266"/>
    </row>
    <row r="364" spans="1:7">
      <c r="A364" s="581"/>
      <c r="B364" s="266"/>
      <c r="C364" s="266"/>
      <c r="D364" s="266"/>
      <c r="E364" s="266"/>
      <c r="F364" s="266"/>
      <c r="G364" s="266"/>
    </row>
    <row r="365" spans="1:7">
      <c r="A365" s="581"/>
      <c r="B365" s="266"/>
      <c r="C365" s="266"/>
      <c r="D365" s="266"/>
      <c r="E365" s="266"/>
      <c r="F365" s="266"/>
      <c r="G365" s="266"/>
    </row>
    <row r="366" spans="1:7">
      <c r="A366" s="581"/>
      <c r="B366" s="266"/>
      <c r="C366" s="266"/>
      <c r="D366" s="266"/>
      <c r="E366" s="266"/>
      <c r="F366" s="266"/>
      <c r="G366" s="266"/>
    </row>
    <row r="367" spans="1:7">
      <c r="A367" s="581"/>
      <c r="B367" s="266"/>
      <c r="C367" s="266"/>
      <c r="D367" s="266"/>
      <c r="E367" s="266"/>
      <c r="F367" s="266"/>
      <c r="G367" s="266"/>
    </row>
    <row r="368" spans="1:7">
      <c r="A368" s="581"/>
      <c r="B368" s="266"/>
      <c r="C368" s="266"/>
      <c r="D368" s="266"/>
      <c r="E368" s="266"/>
      <c r="F368" s="266"/>
      <c r="G368" s="266"/>
    </row>
    <row r="369" spans="1:7">
      <c r="A369" s="581"/>
      <c r="B369" s="266"/>
      <c r="C369" s="266"/>
      <c r="D369" s="266"/>
      <c r="E369" s="266"/>
      <c r="F369" s="266"/>
      <c r="G369" s="266"/>
    </row>
    <row r="370" spans="1:7">
      <c r="A370" s="581"/>
      <c r="B370" s="266"/>
      <c r="C370" s="266"/>
      <c r="D370" s="266"/>
      <c r="E370" s="266"/>
      <c r="F370" s="266"/>
      <c r="G370" s="266"/>
    </row>
    <row r="371" spans="1:7">
      <c r="A371" s="581"/>
      <c r="B371" s="266"/>
      <c r="C371" s="266"/>
      <c r="D371" s="266"/>
      <c r="E371" s="266"/>
      <c r="F371" s="266"/>
      <c r="G371" s="266"/>
    </row>
    <row r="372" spans="1:7">
      <c r="A372" s="581"/>
      <c r="B372" s="266"/>
      <c r="C372" s="266"/>
      <c r="D372" s="266"/>
      <c r="E372" s="266"/>
      <c r="F372" s="266"/>
      <c r="G372" s="266"/>
    </row>
    <row r="373" spans="1:7">
      <c r="A373" s="581"/>
      <c r="B373" s="266"/>
      <c r="C373" s="266"/>
      <c r="D373" s="266"/>
      <c r="E373" s="266"/>
      <c r="F373" s="266"/>
      <c r="G373" s="266"/>
    </row>
    <row r="374" spans="1:7">
      <c r="A374" s="581"/>
      <c r="B374" s="266"/>
      <c r="C374" s="266"/>
      <c r="D374" s="266"/>
      <c r="E374" s="266"/>
      <c r="F374" s="266"/>
      <c r="G374" s="266"/>
    </row>
    <row r="375" spans="1:7">
      <c r="A375" s="581"/>
      <c r="B375" s="266"/>
      <c r="C375" s="266"/>
      <c r="D375" s="266"/>
      <c r="E375" s="266"/>
      <c r="F375" s="266"/>
      <c r="G375" s="266"/>
    </row>
    <row r="376" spans="1:7">
      <c r="A376" s="581"/>
      <c r="B376" s="266"/>
      <c r="C376" s="266"/>
      <c r="D376" s="266"/>
      <c r="E376" s="266"/>
      <c r="F376" s="266"/>
      <c r="G376" s="266"/>
    </row>
    <row r="377" spans="1:7">
      <c r="A377" s="581"/>
      <c r="B377" s="266"/>
      <c r="C377" s="266"/>
      <c r="D377" s="266"/>
      <c r="E377" s="266"/>
      <c r="F377" s="266"/>
      <c r="G377" s="266"/>
    </row>
    <row r="378" spans="1:7">
      <c r="A378" s="581"/>
      <c r="B378" s="266"/>
      <c r="C378" s="266"/>
      <c r="D378" s="266"/>
      <c r="E378" s="266"/>
      <c r="F378" s="266"/>
      <c r="G378" s="266"/>
    </row>
    <row r="379" spans="1:7">
      <c r="A379" s="581"/>
      <c r="B379" s="266"/>
      <c r="C379" s="266"/>
      <c r="D379" s="266"/>
      <c r="E379" s="266"/>
      <c r="F379" s="266"/>
      <c r="G379" s="266"/>
    </row>
    <row r="380" spans="1:7">
      <c r="A380" s="581"/>
      <c r="B380" s="266"/>
      <c r="C380" s="266"/>
      <c r="D380" s="266"/>
      <c r="E380" s="266"/>
      <c r="F380" s="266"/>
      <c r="G380" s="266"/>
    </row>
    <row r="381" spans="1:7">
      <c r="A381" s="581"/>
      <c r="B381" s="266"/>
      <c r="C381" s="266"/>
      <c r="D381" s="266"/>
      <c r="E381" s="266"/>
      <c r="F381" s="266"/>
      <c r="G381" s="266"/>
    </row>
    <row r="382" spans="1:7">
      <c r="A382" s="581"/>
      <c r="B382" s="266"/>
      <c r="C382" s="266"/>
      <c r="D382" s="266"/>
      <c r="E382" s="266"/>
      <c r="F382" s="266"/>
      <c r="G382" s="266"/>
    </row>
    <row r="383" spans="1:7">
      <c r="A383" s="581"/>
      <c r="B383" s="266"/>
      <c r="C383" s="266"/>
      <c r="D383" s="266"/>
      <c r="E383" s="266"/>
      <c r="F383" s="266"/>
      <c r="G383" s="266"/>
    </row>
    <row r="384" spans="1:7">
      <c r="A384" s="581"/>
      <c r="B384" s="266"/>
      <c r="C384" s="266"/>
      <c r="D384" s="266"/>
      <c r="E384" s="266"/>
      <c r="F384" s="266"/>
      <c r="G384" s="266"/>
    </row>
    <row r="385" spans="1:7">
      <c r="A385" s="581"/>
      <c r="B385" s="266"/>
      <c r="C385" s="266"/>
      <c r="D385" s="266"/>
      <c r="E385" s="266"/>
      <c r="F385" s="266"/>
      <c r="G385" s="266"/>
    </row>
    <row r="386" spans="1:7">
      <c r="A386" s="581"/>
      <c r="B386" s="266"/>
      <c r="C386" s="266"/>
      <c r="D386" s="266"/>
      <c r="E386" s="266"/>
      <c r="F386" s="266"/>
      <c r="G386" s="266"/>
    </row>
    <row r="387" spans="1:7">
      <c r="A387" s="581"/>
      <c r="B387" s="266"/>
      <c r="C387" s="266"/>
      <c r="D387" s="266"/>
      <c r="E387" s="266"/>
      <c r="F387" s="266"/>
      <c r="G387" s="266"/>
    </row>
    <row r="388" spans="1:7">
      <c r="A388" s="581"/>
      <c r="B388" s="266"/>
      <c r="C388" s="266"/>
      <c r="D388" s="266"/>
      <c r="E388" s="266"/>
      <c r="F388" s="266"/>
      <c r="G388" s="266"/>
    </row>
    <row r="389" spans="1:7">
      <c r="A389" s="581"/>
      <c r="B389" s="266"/>
      <c r="C389" s="266"/>
      <c r="D389" s="266"/>
      <c r="E389" s="266"/>
      <c r="F389" s="266"/>
      <c r="G389" s="266"/>
    </row>
    <row r="390" spans="1:7">
      <c r="A390" s="581"/>
      <c r="B390" s="266"/>
      <c r="C390" s="266"/>
      <c r="D390" s="266"/>
      <c r="E390" s="266"/>
      <c r="F390" s="266"/>
      <c r="G390" s="266"/>
    </row>
    <row r="391" spans="1:7">
      <c r="A391" s="581"/>
      <c r="B391" s="266"/>
      <c r="C391" s="266"/>
      <c r="D391" s="266"/>
      <c r="E391" s="266"/>
      <c r="F391" s="266"/>
      <c r="G391" s="266"/>
    </row>
    <row r="392" spans="1:7">
      <c r="A392" s="581"/>
      <c r="B392" s="266"/>
      <c r="C392" s="266"/>
      <c r="D392" s="266"/>
      <c r="E392" s="266"/>
      <c r="F392" s="266"/>
      <c r="G392" s="266"/>
    </row>
    <row r="393" spans="1:7">
      <c r="A393" s="581"/>
      <c r="B393" s="266"/>
      <c r="C393" s="266"/>
      <c r="D393" s="266"/>
      <c r="E393" s="266"/>
      <c r="F393" s="266"/>
      <c r="G393" s="266"/>
    </row>
    <row r="394" spans="1:7">
      <c r="A394" s="581"/>
      <c r="B394" s="266"/>
      <c r="C394" s="266"/>
      <c r="D394" s="266"/>
      <c r="E394" s="266"/>
      <c r="F394" s="266"/>
      <c r="G394" s="266"/>
    </row>
    <row r="395" spans="1:7">
      <c r="A395" s="581"/>
      <c r="B395" s="266"/>
      <c r="C395" s="266"/>
      <c r="D395" s="266"/>
      <c r="E395" s="266"/>
      <c r="F395" s="266"/>
      <c r="G395" s="266"/>
    </row>
    <row r="396" spans="1:7">
      <c r="A396" s="581"/>
      <c r="B396" s="266"/>
      <c r="C396" s="266"/>
      <c r="D396" s="266"/>
      <c r="E396" s="266"/>
      <c r="F396" s="266"/>
      <c r="G396" s="266"/>
    </row>
    <row r="397" spans="1:7">
      <c r="A397" s="581"/>
      <c r="B397" s="266"/>
      <c r="C397" s="266"/>
      <c r="D397" s="266"/>
      <c r="E397" s="266"/>
      <c r="F397" s="266"/>
      <c r="G397" s="266"/>
    </row>
    <row r="398" spans="1:7">
      <c r="A398" s="581"/>
      <c r="B398" s="266"/>
      <c r="C398" s="266"/>
      <c r="D398" s="266"/>
      <c r="E398" s="266"/>
      <c r="F398" s="266"/>
      <c r="G398" s="266"/>
    </row>
    <row r="399" spans="1:7">
      <c r="A399" s="581"/>
      <c r="B399" s="266"/>
      <c r="C399" s="266"/>
      <c r="D399" s="266"/>
      <c r="E399" s="266"/>
      <c r="F399" s="266"/>
      <c r="G399" s="266"/>
    </row>
    <row r="400" spans="1:7">
      <c r="A400" s="581"/>
      <c r="B400" s="266"/>
      <c r="C400" s="266"/>
      <c r="D400" s="266"/>
      <c r="E400" s="266"/>
      <c r="F400" s="266"/>
      <c r="G400" s="266"/>
    </row>
    <row r="401" spans="1:7">
      <c r="A401" s="581"/>
      <c r="B401" s="266"/>
      <c r="C401" s="266"/>
      <c r="D401" s="266"/>
      <c r="E401" s="266"/>
      <c r="F401" s="266"/>
      <c r="G401" s="266"/>
    </row>
    <row r="402" spans="1:7">
      <c r="A402" s="581"/>
      <c r="B402" s="266"/>
      <c r="C402" s="266"/>
      <c r="D402" s="266"/>
      <c r="E402" s="266"/>
      <c r="F402" s="266"/>
      <c r="G402" s="266"/>
    </row>
    <row r="403" spans="1:7">
      <c r="A403" s="581"/>
      <c r="B403" s="266"/>
      <c r="C403" s="266"/>
      <c r="D403" s="266"/>
      <c r="E403" s="266"/>
      <c r="F403" s="266"/>
      <c r="G403" s="266"/>
    </row>
    <row r="404" spans="1:7">
      <c r="A404" s="581"/>
      <c r="B404" s="266"/>
      <c r="C404" s="266"/>
      <c r="D404" s="266"/>
      <c r="E404" s="266"/>
      <c r="F404" s="266"/>
      <c r="G404" s="266"/>
    </row>
    <row r="405" spans="1:7">
      <c r="A405" s="581"/>
      <c r="B405" s="266"/>
      <c r="C405" s="266"/>
      <c r="D405" s="266"/>
      <c r="E405" s="266"/>
      <c r="F405" s="266"/>
      <c r="G405" s="266"/>
    </row>
    <row r="406" spans="1:7">
      <c r="A406" s="581"/>
      <c r="B406" s="266"/>
      <c r="C406" s="266"/>
      <c r="D406" s="266"/>
      <c r="E406" s="266"/>
      <c r="F406" s="266"/>
      <c r="G406" s="266"/>
    </row>
    <row r="407" spans="1:7">
      <c r="A407" s="581"/>
      <c r="B407" s="266"/>
      <c r="C407" s="266"/>
      <c r="D407" s="266"/>
      <c r="E407" s="266"/>
      <c r="F407" s="266"/>
      <c r="G407" s="266"/>
    </row>
    <row r="408" spans="1:7">
      <c r="A408" s="581"/>
      <c r="B408" s="266"/>
      <c r="C408" s="266"/>
      <c r="D408" s="266"/>
      <c r="E408" s="266"/>
      <c r="F408" s="266"/>
      <c r="G408" s="266"/>
    </row>
    <row r="409" spans="1:7">
      <c r="A409" s="581"/>
      <c r="B409" s="266"/>
      <c r="C409" s="266"/>
      <c r="D409" s="266"/>
      <c r="E409" s="266"/>
      <c r="F409" s="266"/>
      <c r="G409" s="266"/>
    </row>
    <row r="410" spans="1:7">
      <c r="A410" s="581"/>
      <c r="B410" s="266"/>
      <c r="C410" s="266"/>
      <c r="D410" s="266"/>
      <c r="E410" s="266"/>
      <c r="F410" s="266"/>
      <c r="G410" s="266"/>
    </row>
    <row r="411" spans="1:7">
      <c r="A411" s="581"/>
      <c r="B411" s="266"/>
      <c r="C411" s="266"/>
      <c r="D411" s="266"/>
      <c r="E411" s="266"/>
      <c r="F411" s="266"/>
      <c r="G411" s="266"/>
    </row>
    <row r="412" spans="1:7">
      <c r="A412" s="581"/>
      <c r="B412" s="266"/>
      <c r="C412" s="266"/>
      <c r="D412" s="266"/>
      <c r="E412" s="266"/>
      <c r="F412" s="266"/>
      <c r="G412" s="266"/>
    </row>
    <row r="413" spans="1:7">
      <c r="A413" s="581"/>
      <c r="B413" s="266"/>
      <c r="C413" s="266"/>
      <c r="D413" s="266"/>
      <c r="E413" s="266"/>
      <c r="F413" s="266"/>
      <c r="G413" s="266"/>
    </row>
    <row r="414" spans="1:7">
      <c r="A414" s="581"/>
      <c r="B414" s="266"/>
      <c r="C414" s="266"/>
      <c r="D414" s="266"/>
      <c r="E414" s="266"/>
      <c r="F414" s="266"/>
      <c r="G414" s="266"/>
    </row>
    <row r="415" spans="1:7">
      <c r="A415" s="581"/>
      <c r="B415" s="266"/>
      <c r="C415" s="266"/>
      <c r="D415" s="266"/>
      <c r="E415" s="266"/>
      <c r="F415" s="266"/>
      <c r="G415" s="266"/>
    </row>
    <row r="416" spans="1:7">
      <c r="A416" s="581"/>
      <c r="B416" s="266"/>
      <c r="C416" s="266"/>
      <c r="D416" s="266"/>
      <c r="E416" s="266"/>
      <c r="F416" s="266"/>
      <c r="G416" s="266"/>
    </row>
    <row r="417" spans="1:7">
      <c r="A417" s="581"/>
      <c r="B417" s="266"/>
      <c r="C417" s="266"/>
      <c r="D417" s="266"/>
      <c r="E417" s="266"/>
      <c r="F417" s="266"/>
      <c r="G417" s="266"/>
    </row>
    <row r="418" spans="1:7">
      <c r="A418" s="581"/>
      <c r="B418" s="266"/>
      <c r="C418" s="266"/>
      <c r="D418" s="266"/>
      <c r="E418" s="266"/>
      <c r="F418" s="266"/>
      <c r="G418" s="266"/>
    </row>
    <row r="419" spans="1:7">
      <c r="A419" s="581"/>
      <c r="B419" s="266"/>
      <c r="C419" s="266"/>
      <c r="D419" s="266"/>
      <c r="E419" s="266"/>
      <c r="F419" s="266"/>
      <c r="G419" s="266"/>
    </row>
    <row r="420" spans="1:7">
      <c r="A420" s="581"/>
      <c r="B420" s="266"/>
      <c r="C420" s="266"/>
      <c r="D420" s="266"/>
      <c r="E420" s="266"/>
      <c r="F420" s="266"/>
      <c r="G420" s="266"/>
    </row>
    <row r="421" spans="1:7">
      <c r="A421" s="581"/>
      <c r="B421" s="266"/>
      <c r="C421" s="266"/>
      <c r="D421" s="266"/>
      <c r="E421" s="266"/>
      <c r="F421" s="266"/>
      <c r="G421" s="266"/>
    </row>
    <row r="422" spans="1:7">
      <c r="A422" s="581"/>
      <c r="B422" s="266"/>
      <c r="C422" s="266"/>
      <c r="D422" s="266"/>
      <c r="E422" s="266"/>
      <c r="F422" s="266"/>
      <c r="G422" s="266"/>
    </row>
    <row r="423" spans="1:7">
      <c r="A423" s="581"/>
      <c r="B423" s="266"/>
      <c r="C423" s="266"/>
      <c r="D423" s="266"/>
      <c r="E423" s="266"/>
      <c r="F423" s="266"/>
      <c r="G423" s="266"/>
    </row>
    <row r="424" spans="1:7">
      <c r="A424" s="581"/>
      <c r="B424" s="266"/>
      <c r="C424" s="266"/>
      <c r="D424" s="266"/>
      <c r="E424" s="266"/>
      <c r="F424" s="266"/>
      <c r="G424" s="266"/>
    </row>
    <row r="425" spans="1:7">
      <c r="A425" s="581"/>
      <c r="B425" s="266"/>
      <c r="C425" s="266"/>
      <c r="D425" s="266"/>
      <c r="E425" s="266"/>
      <c r="F425" s="266"/>
      <c r="G425" s="266"/>
    </row>
    <row r="426" spans="1:7">
      <c r="A426" s="581"/>
      <c r="B426" s="266"/>
      <c r="C426" s="266"/>
      <c r="D426" s="266"/>
      <c r="E426" s="266"/>
      <c r="F426" s="266"/>
      <c r="G426" s="266"/>
    </row>
    <row r="427" spans="1:7">
      <c r="A427" s="581"/>
      <c r="B427" s="266"/>
      <c r="C427" s="266"/>
      <c r="D427" s="266"/>
      <c r="E427" s="266"/>
      <c r="F427" s="266"/>
      <c r="G427" s="266"/>
    </row>
    <row r="428" spans="1:7">
      <c r="A428" s="581"/>
      <c r="B428" s="266"/>
      <c r="C428" s="266"/>
      <c r="D428" s="266"/>
      <c r="E428" s="266"/>
      <c r="F428" s="266"/>
      <c r="G428" s="266"/>
    </row>
    <row r="429" spans="1:7">
      <c r="A429" s="581"/>
      <c r="B429" s="266"/>
      <c r="C429" s="266"/>
      <c r="D429" s="266"/>
      <c r="E429" s="266"/>
      <c r="F429" s="266"/>
      <c r="G429" s="266"/>
    </row>
    <row r="430" spans="1:7">
      <c r="A430" s="581"/>
      <c r="B430" s="266"/>
      <c r="C430" s="266"/>
      <c r="D430" s="266"/>
      <c r="E430" s="266"/>
      <c r="F430" s="266"/>
      <c r="G430" s="266"/>
    </row>
    <row r="431" spans="1:7">
      <c r="A431" s="581"/>
      <c r="B431" s="266"/>
      <c r="C431" s="266"/>
      <c r="D431" s="266"/>
      <c r="E431" s="266"/>
      <c r="F431" s="266"/>
      <c r="G431" s="266"/>
    </row>
    <row r="432" spans="1:7">
      <c r="A432" s="581"/>
      <c r="B432" s="266"/>
      <c r="C432" s="266"/>
      <c r="D432" s="266"/>
      <c r="E432" s="266"/>
      <c r="F432" s="266"/>
      <c r="G432" s="266"/>
    </row>
    <row r="433" spans="1:7">
      <c r="A433" s="581"/>
      <c r="B433" s="266"/>
      <c r="C433" s="266"/>
      <c r="D433" s="266"/>
      <c r="E433" s="266"/>
      <c r="F433" s="266"/>
      <c r="G433" s="266"/>
    </row>
    <row r="434" spans="1:7">
      <c r="A434" s="581"/>
      <c r="B434" s="266"/>
      <c r="C434" s="266"/>
      <c r="D434" s="266"/>
      <c r="E434" s="266"/>
      <c r="F434" s="266"/>
      <c r="G434" s="266"/>
    </row>
    <row r="435" spans="1:7">
      <c r="A435" s="581"/>
      <c r="B435" s="266"/>
      <c r="C435" s="266"/>
      <c r="D435" s="266"/>
      <c r="E435" s="266"/>
      <c r="F435" s="266"/>
      <c r="G435" s="266"/>
    </row>
    <row r="436" spans="1:7">
      <c r="A436" s="581"/>
      <c r="B436" s="266"/>
      <c r="C436" s="266"/>
      <c r="D436" s="266"/>
      <c r="E436" s="266"/>
      <c r="F436" s="266"/>
      <c r="G436" s="266"/>
    </row>
    <row r="437" spans="1:7">
      <c r="A437" s="581"/>
      <c r="B437" s="266"/>
      <c r="C437" s="266"/>
      <c r="D437" s="266"/>
      <c r="E437" s="266"/>
      <c r="F437" s="266"/>
      <c r="G437" s="266"/>
    </row>
    <row r="438" spans="1:7">
      <c r="A438" s="581"/>
      <c r="B438" s="266"/>
      <c r="C438" s="266"/>
      <c r="D438" s="266"/>
      <c r="E438" s="266"/>
      <c r="F438" s="266"/>
      <c r="G438" s="266"/>
    </row>
    <row r="439" spans="1:7">
      <c r="A439" s="581"/>
      <c r="B439" s="266"/>
      <c r="C439" s="266"/>
      <c r="D439" s="266"/>
      <c r="E439" s="266"/>
      <c r="F439" s="266"/>
      <c r="G439" s="266"/>
    </row>
    <row r="440" spans="1:7">
      <c r="A440" s="581"/>
      <c r="B440" s="266"/>
      <c r="C440" s="266"/>
      <c r="D440" s="266"/>
      <c r="E440" s="266"/>
      <c r="F440" s="266"/>
      <c r="G440" s="266"/>
    </row>
    <row r="441" spans="1:7">
      <c r="A441" s="581"/>
      <c r="B441" s="266"/>
      <c r="C441" s="266"/>
      <c r="D441" s="266"/>
      <c r="E441" s="266"/>
      <c r="F441" s="266"/>
      <c r="G441" s="266"/>
    </row>
    <row r="442" spans="1:7">
      <c r="A442" s="581"/>
      <c r="B442" s="266"/>
      <c r="C442" s="266"/>
      <c r="D442" s="266"/>
      <c r="E442" s="266"/>
      <c r="F442" s="266"/>
      <c r="G442" s="266"/>
    </row>
    <row r="443" spans="1:7">
      <c r="A443" s="581"/>
      <c r="B443" s="266"/>
      <c r="C443" s="266"/>
      <c r="D443" s="266"/>
      <c r="E443" s="266"/>
      <c r="F443" s="266"/>
      <c r="G443" s="266"/>
    </row>
    <row r="444" spans="1:7">
      <c r="A444" s="581"/>
      <c r="B444" s="266"/>
      <c r="C444" s="266"/>
      <c r="D444" s="266"/>
      <c r="E444" s="266"/>
      <c r="F444" s="266"/>
      <c r="G444" s="266"/>
    </row>
    <row r="445" spans="1:7">
      <c r="A445" s="581"/>
      <c r="B445" s="266"/>
      <c r="C445" s="266"/>
      <c r="D445" s="266"/>
      <c r="E445" s="266"/>
      <c r="F445" s="266"/>
      <c r="G445" s="266"/>
    </row>
    <row r="446" spans="1:7">
      <c r="A446" s="581"/>
      <c r="B446" s="266"/>
      <c r="C446" s="266"/>
      <c r="D446" s="266"/>
      <c r="E446" s="266"/>
      <c r="F446" s="266"/>
      <c r="G446" s="266"/>
    </row>
    <row r="447" spans="1:7">
      <c r="A447" s="581"/>
      <c r="B447" s="266"/>
      <c r="C447" s="266"/>
      <c r="D447" s="266"/>
      <c r="E447" s="266"/>
      <c r="F447" s="266"/>
      <c r="G447" s="266"/>
    </row>
    <row r="448" spans="1:7">
      <c r="A448" s="581"/>
      <c r="B448" s="266"/>
      <c r="C448" s="266"/>
      <c r="D448" s="266"/>
      <c r="E448" s="266"/>
      <c r="F448" s="266"/>
      <c r="G448" s="266"/>
    </row>
    <row r="449" spans="1:7">
      <c r="A449" s="581"/>
      <c r="B449" s="266"/>
      <c r="C449" s="266"/>
      <c r="D449" s="266"/>
      <c r="E449" s="266"/>
      <c r="F449" s="266"/>
      <c r="G449" s="266"/>
    </row>
    <row r="450" spans="1:7">
      <c r="A450" s="581"/>
      <c r="B450" s="266"/>
      <c r="C450" s="266"/>
      <c r="D450" s="266"/>
      <c r="E450" s="266"/>
      <c r="F450" s="266"/>
      <c r="G450" s="266"/>
    </row>
    <row r="451" spans="1:7">
      <c r="A451" s="581"/>
      <c r="B451" s="266"/>
      <c r="C451" s="266"/>
      <c r="D451" s="266"/>
      <c r="E451" s="266"/>
      <c r="F451" s="266"/>
      <c r="G451" s="266"/>
    </row>
    <row r="452" spans="1:7">
      <c r="A452" s="581"/>
      <c r="B452" s="266"/>
      <c r="C452" s="266"/>
      <c r="D452" s="266"/>
      <c r="E452" s="266"/>
      <c r="F452" s="266"/>
      <c r="G452" s="266"/>
    </row>
    <row r="453" spans="1:7">
      <c r="A453" s="581"/>
      <c r="B453" s="266"/>
      <c r="C453" s="266"/>
      <c r="D453" s="266"/>
      <c r="E453" s="266"/>
      <c r="F453" s="266"/>
      <c r="G453" s="266"/>
    </row>
    <row r="454" spans="1:7">
      <c r="A454" s="581"/>
      <c r="B454" s="266"/>
      <c r="C454" s="266"/>
      <c r="D454" s="266"/>
      <c r="E454" s="266"/>
      <c r="F454" s="266"/>
      <c r="G454" s="266"/>
    </row>
    <row r="455" spans="1:7">
      <c r="A455" s="581"/>
      <c r="B455" s="266"/>
      <c r="C455" s="266"/>
      <c r="D455" s="266"/>
      <c r="E455" s="266"/>
      <c r="F455" s="266"/>
      <c r="G455" s="266"/>
    </row>
    <row r="456" spans="1:7">
      <c r="A456" s="581"/>
      <c r="B456" s="266"/>
      <c r="C456" s="266"/>
      <c r="D456" s="266"/>
      <c r="E456" s="266"/>
      <c r="F456" s="266"/>
      <c r="G456" s="266"/>
    </row>
    <row r="457" spans="1:7">
      <c r="A457" s="581"/>
      <c r="B457" s="266"/>
      <c r="C457" s="266"/>
      <c r="D457" s="266"/>
      <c r="E457" s="266"/>
      <c r="F457" s="266"/>
      <c r="G457" s="266"/>
    </row>
    <row r="458" spans="1:7">
      <c r="A458" s="581"/>
      <c r="B458" s="266"/>
      <c r="C458" s="266"/>
      <c r="D458" s="266"/>
      <c r="E458" s="266"/>
      <c r="F458" s="266"/>
      <c r="G458" s="266"/>
    </row>
    <row r="459" spans="1:7">
      <c r="A459" s="581"/>
      <c r="B459" s="266"/>
      <c r="C459" s="266"/>
      <c r="D459" s="266"/>
      <c r="E459" s="266"/>
      <c r="F459" s="266"/>
      <c r="G459" s="266"/>
    </row>
    <row r="460" spans="1:7">
      <c r="A460" s="581"/>
      <c r="B460" s="266"/>
      <c r="C460" s="266"/>
      <c r="D460" s="266"/>
      <c r="E460" s="266"/>
      <c r="F460" s="266"/>
      <c r="G460" s="266"/>
    </row>
    <row r="461" spans="1:7">
      <c r="A461" s="581"/>
      <c r="B461" s="266"/>
      <c r="C461" s="266"/>
      <c r="D461" s="266"/>
      <c r="E461" s="266"/>
      <c r="F461" s="266"/>
      <c r="G461" s="266"/>
    </row>
    <row r="462" spans="1:7">
      <c r="A462" s="581"/>
      <c r="B462" s="266"/>
      <c r="C462" s="266"/>
      <c r="D462" s="266"/>
      <c r="E462" s="266"/>
      <c r="F462" s="266"/>
      <c r="G462" s="266"/>
    </row>
    <row r="463" spans="1:7">
      <c r="A463" s="581"/>
      <c r="B463" s="266"/>
      <c r="C463" s="266"/>
      <c r="D463" s="266"/>
      <c r="E463" s="266"/>
      <c r="F463" s="266"/>
      <c r="G463" s="266"/>
    </row>
    <row r="464" spans="1:7">
      <c r="A464" s="581"/>
      <c r="B464" s="266"/>
      <c r="C464" s="266"/>
      <c r="D464" s="266"/>
      <c r="E464" s="266"/>
      <c r="F464" s="266"/>
      <c r="G464" s="266"/>
    </row>
    <row r="465" spans="1:7">
      <c r="A465" s="581"/>
      <c r="B465" s="266"/>
      <c r="C465" s="266"/>
      <c r="D465" s="266"/>
      <c r="E465" s="266"/>
      <c r="F465" s="266"/>
      <c r="G465" s="266"/>
    </row>
    <row r="466" spans="1:7">
      <c r="A466" s="581"/>
      <c r="B466" s="266"/>
      <c r="C466" s="266"/>
      <c r="D466" s="266"/>
      <c r="E466" s="266"/>
      <c r="F466" s="266"/>
      <c r="G466" s="266"/>
    </row>
    <row r="467" spans="1:7">
      <c r="A467" s="581"/>
      <c r="B467" s="266"/>
      <c r="C467" s="266"/>
      <c r="D467" s="266"/>
      <c r="E467" s="266"/>
      <c r="F467" s="266"/>
      <c r="G467" s="266"/>
    </row>
    <row r="468" spans="1:7">
      <c r="A468" s="581"/>
      <c r="B468" s="266"/>
      <c r="C468" s="266"/>
      <c r="D468" s="266"/>
      <c r="E468" s="266"/>
      <c r="F468" s="266"/>
      <c r="G468" s="266"/>
    </row>
    <row r="469" spans="1:7">
      <c r="A469" s="581"/>
      <c r="B469" s="266"/>
      <c r="C469" s="266"/>
      <c r="D469" s="266"/>
      <c r="E469" s="266"/>
      <c r="F469" s="266"/>
      <c r="G469" s="266"/>
    </row>
    <row r="470" spans="1:7">
      <c r="A470" s="581"/>
      <c r="B470" s="266"/>
      <c r="C470" s="266"/>
      <c r="D470" s="266"/>
      <c r="E470" s="266"/>
      <c r="F470" s="266"/>
      <c r="G470" s="266"/>
    </row>
    <row r="471" spans="1:7">
      <c r="A471" s="581"/>
      <c r="B471" s="266"/>
      <c r="C471" s="266"/>
      <c r="D471" s="266"/>
      <c r="E471" s="266"/>
      <c r="F471" s="266"/>
      <c r="G471" s="266"/>
    </row>
    <row r="472" spans="1:7">
      <c r="A472" s="581"/>
      <c r="B472" s="266"/>
      <c r="C472" s="266"/>
      <c r="D472" s="266"/>
      <c r="E472" s="266"/>
      <c r="F472" s="266"/>
      <c r="G472" s="266"/>
    </row>
    <row r="473" spans="1:7">
      <c r="A473" s="581"/>
      <c r="B473" s="266"/>
      <c r="C473" s="266"/>
      <c r="D473" s="266"/>
      <c r="E473" s="266"/>
      <c r="F473" s="266"/>
      <c r="G473" s="266"/>
    </row>
    <row r="474" spans="1:7">
      <c r="A474" s="581"/>
      <c r="B474" s="266"/>
      <c r="C474" s="266"/>
      <c r="D474" s="266"/>
      <c r="E474" s="266"/>
      <c r="F474" s="266"/>
      <c r="G474" s="266"/>
    </row>
    <row r="475" spans="1:7">
      <c r="A475" s="581"/>
      <c r="B475" s="266"/>
      <c r="C475" s="266"/>
      <c r="D475" s="266"/>
      <c r="E475" s="266"/>
      <c r="F475" s="266"/>
      <c r="G475" s="266"/>
    </row>
    <row r="476" spans="1:7">
      <c r="A476" s="581"/>
      <c r="B476" s="266"/>
      <c r="C476" s="266"/>
      <c r="D476" s="266"/>
      <c r="E476" s="266"/>
      <c r="F476" s="266"/>
      <c r="G476" s="266"/>
    </row>
    <row r="477" spans="1:7">
      <c r="A477" s="581"/>
      <c r="B477" s="266"/>
      <c r="C477" s="266"/>
      <c r="D477" s="266"/>
      <c r="E477" s="266"/>
      <c r="F477" s="266"/>
      <c r="G477" s="266"/>
    </row>
    <row r="478" spans="1:7">
      <c r="A478" s="581"/>
      <c r="B478" s="266"/>
      <c r="C478" s="266"/>
      <c r="D478" s="266"/>
      <c r="E478" s="266"/>
      <c r="F478" s="266"/>
      <c r="G478" s="266"/>
    </row>
    <row r="479" spans="1:7">
      <c r="A479" s="581"/>
      <c r="B479" s="266"/>
      <c r="C479" s="266"/>
      <c r="D479" s="266"/>
      <c r="E479" s="266"/>
      <c r="F479" s="266"/>
      <c r="G479" s="266"/>
    </row>
    <row r="480" spans="1:7">
      <c r="A480" s="581"/>
      <c r="B480" s="266"/>
      <c r="C480" s="266"/>
      <c r="D480" s="266"/>
      <c r="E480" s="266"/>
      <c r="F480" s="266"/>
      <c r="G480" s="266"/>
    </row>
    <row r="481" spans="1:7">
      <c r="A481" s="581"/>
      <c r="B481" s="266"/>
      <c r="C481" s="266"/>
      <c r="D481" s="266"/>
      <c r="E481" s="266"/>
      <c r="F481" s="266"/>
      <c r="G481" s="266"/>
    </row>
    <row r="482" spans="1:7">
      <c r="A482" s="581"/>
      <c r="B482" s="266"/>
      <c r="C482" s="266"/>
      <c r="D482" s="266"/>
      <c r="E482" s="266"/>
      <c r="F482" s="266"/>
      <c r="G482" s="266"/>
    </row>
    <row r="483" spans="1:7">
      <c r="A483" s="581"/>
      <c r="B483" s="266"/>
      <c r="C483" s="266"/>
      <c r="D483" s="266"/>
      <c r="E483" s="266"/>
      <c r="F483" s="266"/>
      <c r="G483" s="266"/>
    </row>
    <row r="484" spans="1:7">
      <c r="A484" s="581"/>
      <c r="B484" s="266"/>
      <c r="C484" s="266"/>
      <c r="D484" s="266"/>
      <c r="E484" s="266"/>
      <c r="F484" s="266"/>
      <c r="G484" s="266"/>
    </row>
    <row r="485" spans="1:7">
      <c r="A485" s="581"/>
      <c r="B485" s="266"/>
      <c r="C485" s="266"/>
      <c r="D485" s="266"/>
      <c r="E485" s="266"/>
      <c r="F485" s="266"/>
      <c r="G485" s="266"/>
    </row>
    <row r="486" spans="1:7">
      <c r="A486" s="581"/>
      <c r="B486" s="266"/>
      <c r="C486" s="266"/>
      <c r="D486" s="266"/>
      <c r="E486" s="266"/>
      <c r="F486" s="266"/>
      <c r="G486" s="266"/>
    </row>
    <row r="487" spans="1:7">
      <c r="A487" s="581"/>
      <c r="B487" s="266"/>
      <c r="C487" s="266"/>
      <c r="D487" s="266"/>
      <c r="E487" s="266"/>
      <c r="F487" s="266"/>
      <c r="G487" s="266"/>
    </row>
    <row r="488" spans="1:7">
      <c r="A488" s="581"/>
      <c r="B488" s="266"/>
      <c r="C488" s="266"/>
      <c r="D488" s="266"/>
      <c r="E488" s="266"/>
      <c r="F488" s="266"/>
      <c r="G488" s="266"/>
    </row>
    <row r="489" spans="1:7">
      <c r="A489" s="581"/>
      <c r="B489" s="266"/>
      <c r="C489" s="266"/>
      <c r="D489" s="266"/>
      <c r="E489" s="266"/>
      <c r="F489" s="266"/>
      <c r="G489" s="266"/>
    </row>
    <row r="490" spans="1:7">
      <c r="A490" s="581"/>
      <c r="B490" s="266"/>
      <c r="C490" s="266"/>
      <c r="D490" s="266"/>
      <c r="E490" s="266"/>
      <c r="F490" s="266"/>
      <c r="G490" s="266"/>
    </row>
    <row r="491" spans="1:7">
      <c r="A491" s="581"/>
      <c r="B491" s="266"/>
      <c r="C491" s="266"/>
      <c r="D491" s="266"/>
      <c r="E491" s="266"/>
      <c r="F491" s="266"/>
      <c r="G491" s="266"/>
    </row>
    <row r="492" spans="1:7">
      <c r="A492" s="581"/>
      <c r="B492" s="266"/>
      <c r="C492" s="266"/>
      <c r="D492" s="266"/>
      <c r="E492" s="266"/>
      <c r="F492" s="266"/>
      <c r="G492" s="266"/>
    </row>
    <row r="493" spans="1:7">
      <c r="A493" s="581"/>
      <c r="B493" s="266"/>
      <c r="C493" s="266"/>
      <c r="D493" s="266"/>
      <c r="E493" s="266"/>
      <c r="F493" s="266"/>
      <c r="G493" s="266"/>
    </row>
    <row r="494" spans="1:7">
      <c r="A494" s="581"/>
      <c r="B494" s="266"/>
      <c r="C494" s="266"/>
      <c r="D494" s="266"/>
      <c r="E494" s="266"/>
      <c r="F494" s="266"/>
      <c r="G494" s="266"/>
    </row>
    <row r="495" spans="1:7">
      <c r="A495" s="581"/>
      <c r="B495" s="266"/>
      <c r="C495" s="266"/>
      <c r="D495" s="266"/>
      <c r="E495" s="266"/>
      <c r="F495" s="266"/>
      <c r="G495" s="266"/>
    </row>
    <row r="496" spans="1:7">
      <c r="A496" s="581"/>
      <c r="B496" s="266"/>
      <c r="C496" s="266"/>
      <c r="D496" s="266"/>
      <c r="E496" s="266"/>
      <c r="F496" s="266"/>
      <c r="G496" s="266"/>
    </row>
    <row r="497" spans="1:7">
      <c r="A497" s="581"/>
      <c r="B497" s="266"/>
      <c r="C497" s="266"/>
      <c r="D497" s="266"/>
      <c r="E497" s="266"/>
      <c r="F497" s="266"/>
      <c r="G497" s="266"/>
    </row>
    <row r="498" spans="1:7">
      <c r="A498" s="581"/>
      <c r="B498" s="266"/>
      <c r="C498" s="266"/>
      <c r="D498" s="266"/>
      <c r="E498" s="266"/>
      <c r="F498" s="266"/>
      <c r="G498" s="266"/>
    </row>
    <row r="499" spans="1:7">
      <c r="A499" s="581"/>
      <c r="B499" s="266"/>
      <c r="C499" s="266"/>
      <c r="D499" s="266"/>
      <c r="E499" s="266"/>
      <c r="F499" s="266"/>
      <c r="G499" s="266"/>
    </row>
    <row r="500" spans="1:7">
      <c r="A500" s="581"/>
      <c r="B500" s="266"/>
      <c r="C500" s="266"/>
      <c r="D500" s="266"/>
      <c r="E500" s="266"/>
      <c r="F500" s="266"/>
      <c r="G500" s="266"/>
    </row>
    <row r="501" spans="1:7">
      <c r="A501" s="581"/>
      <c r="B501" s="266"/>
      <c r="C501" s="266"/>
      <c r="D501" s="266"/>
      <c r="E501" s="266"/>
      <c r="F501" s="266"/>
      <c r="G501" s="266"/>
    </row>
    <row r="502" spans="1:7">
      <c r="A502" s="581"/>
      <c r="B502" s="266"/>
      <c r="C502" s="266"/>
      <c r="D502" s="266"/>
      <c r="E502" s="266"/>
      <c r="F502" s="266"/>
      <c r="G502" s="266"/>
    </row>
    <row r="503" spans="1:7">
      <c r="A503" s="581"/>
      <c r="B503" s="266"/>
      <c r="C503" s="266"/>
      <c r="D503" s="266"/>
      <c r="E503" s="266"/>
      <c r="F503" s="266"/>
      <c r="G503" s="266"/>
    </row>
    <row r="504" spans="1:7">
      <c r="A504" s="581"/>
      <c r="B504" s="266"/>
      <c r="C504" s="266"/>
      <c r="D504" s="266"/>
      <c r="E504" s="266"/>
      <c r="F504" s="266"/>
      <c r="G504" s="266"/>
    </row>
    <row r="505" spans="1:7">
      <c r="A505" s="581"/>
      <c r="B505" s="266"/>
      <c r="C505" s="266"/>
      <c r="D505" s="266"/>
      <c r="E505" s="266"/>
      <c r="F505" s="266"/>
      <c r="G505" s="266"/>
    </row>
    <row r="506" spans="1:7">
      <c r="A506" s="581"/>
      <c r="B506" s="266"/>
      <c r="C506" s="266"/>
      <c r="D506" s="266"/>
      <c r="E506" s="266"/>
      <c r="F506" s="266"/>
      <c r="G506" s="266"/>
    </row>
    <row r="507" spans="1:7">
      <c r="A507" s="581"/>
      <c r="B507" s="266"/>
      <c r="C507" s="266"/>
      <c r="D507" s="266"/>
      <c r="E507" s="266"/>
      <c r="F507" s="266"/>
      <c r="G507" s="266"/>
    </row>
    <row r="508" spans="1:7">
      <c r="A508" s="581"/>
      <c r="B508" s="266"/>
      <c r="C508" s="266"/>
      <c r="D508" s="266"/>
      <c r="E508" s="266"/>
      <c r="F508" s="266"/>
      <c r="G508" s="266"/>
    </row>
    <row r="509" spans="1:7">
      <c r="A509" s="581"/>
      <c r="B509" s="266"/>
      <c r="C509" s="266"/>
      <c r="D509" s="266"/>
      <c r="E509" s="266"/>
      <c r="F509" s="266"/>
      <c r="G509" s="266"/>
    </row>
    <row r="510" spans="1:7">
      <c r="A510" s="581"/>
      <c r="B510" s="266"/>
      <c r="C510" s="266"/>
      <c r="D510" s="266"/>
      <c r="E510" s="266"/>
      <c r="F510" s="266"/>
      <c r="G510" s="266"/>
    </row>
    <row r="511" spans="1:7">
      <c r="A511" s="581"/>
      <c r="B511" s="266"/>
      <c r="C511" s="266"/>
      <c r="D511" s="266"/>
      <c r="E511" s="266"/>
      <c r="F511" s="266"/>
      <c r="G511" s="266"/>
    </row>
    <row r="512" spans="1:7">
      <c r="A512" s="581"/>
      <c r="B512" s="266"/>
      <c r="C512" s="266"/>
      <c r="D512" s="266"/>
      <c r="E512" s="266"/>
      <c r="F512" s="266"/>
      <c r="G512" s="266"/>
    </row>
    <row r="513" spans="1:7">
      <c r="A513" s="581"/>
      <c r="B513" s="266"/>
      <c r="C513" s="266"/>
      <c r="D513" s="266"/>
      <c r="E513" s="266"/>
      <c r="F513" s="266"/>
      <c r="G513" s="266"/>
    </row>
    <row r="514" spans="1:7">
      <c r="A514" s="581"/>
      <c r="B514" s="266"/>
      <c r="C514" s="266"/>
      <c r="D514" s="266"/>
      <c r="E514" s="266"/>
      <c r="F514" s="266"/>
      <c r="G514" s="266"/>
    </row>
    <row r="515" spans="1:7">
      <c r="A515" s="581"/>
      <c r="B515" s="266"/>
      <c r="C515" s="266"/>
      <c r="D515" s="266"/>
      <c r="E515" s="266"/>
      <c r="F515" s="266"/>
      <c r="G515" s="266"/>
    </row>
    <row r="516" spans="1:7">
      <c r="A516" s="581"/>
      <c r="B516" s="266"/>
      <c r="C516" s="266"/>
      <c r="D516" s="266"/>
      <c r="E516" s="266"/>
      <c r="F516" s="266"/>
      <c r="G516" s="266"/>
    </row>
    <row r="517" spans="1:7">
      <c r="A517" s="581"/>
      <c r="B517" s="266"/>
      <c r="C517" s="266"/>
      <c r="D517" s="266"/>
      <c r="E517" s="266"/>
      <c r="F517" s="266"/>
      <c r="G517" s="266"/>
    </row>
    <row r="518" spans="1:7">
      <c r="A518" s="581"/>
      <c r="B518" s="266"/>
      <c r="C518" s="266"/>
      <c r="D518" s="266"/>
      <c r="E518" s="266"/>
      <c r="F518" s="266"/>
      <c r="G518" s="266"/>
    </row>
    <row r="519" spans="1:7">
      <c r="A519" s="581"/>
      <c r="B519" s="266"/>
      <c r="C519" s="266"/>
      <c r="D519" s="266"/>
      <c r="E519" s="266"/>
      <c r="F519" s="266"/>
      <c r="G519" s="266"/>
    </row>
    <row r="520" spans="1:7">
      <c r="A520" s="581"/>
      <c r="B520" s="266"/>
      <c r="C520" s="266"/>
      <c r="D520" s="266"/>
      <c r="E520" s="266"/>
      <c r="F520" s="266"/>
      <c r="G520" s="266"/>
    </row>
    <row r="521" spans="1:7">
      <c r="A521" s="581"/>
      <c r="B521" s="266"/>
      <c r="C521" s="266"/>
      <c r="D521" s="266"/>
      <c r="E521" s="266"/>
      <c r="F521" s="266"/>
      <c r="G521" s="266"/>
    </row>
    <row r="522" spans="1:7">
      <c r="A522" s="581"/>
      <c r="B522" s="266"/>
      <c r="C522" s="266"/>
      <c r="D522" s="266"/>
      <c r="E522" s="266"/>
      <c r="F522" s="266"/>
      <c r="G522" s="266"/>
    </row>
    <row r="523" spans="1:7">
      <c r="A523" s="581"/>
      <c r="B523" s="266"/>
      <c r="C523" s="266"/>
      <c r="D523" s="266"/>
      <c r="E523" s="266"/>
      <c r="F523" s="266"/>
      <c r="G523" s="266"/>
    </row>
    <row r="524" spans="1:7">
      <c r="A524" s="581"/>
      <c r="B524" s="266"/>
      <c r="C524" s="266"/>
      <c r="D524" s="266"/>
      <c r="E524" s="266"/>
      <c r="F524" s="266"/>
      <c r="G524" s="266"/>
    </row>
    <row r="525" spans="1:7">
      <c r="A525" s="581"/>
      <c r="B525" s="266"/>
      <c r="C525" s="266"/>
      <c r="D525" s="266"/>
      <c r="E525" s="266"/>
      <c r="F525" s="266"/>
      <c r="G525" s="266"/>
    </row>
    <row r="526" spans="1:7">
      <c r="A526" s="581"/>
      <c r="B526" s="266"/>
      <c r="C526" s="266"/>
      <c r="D526" s="266"/>
      <c r="E526" s="266"/>
      <c r="F526" s="266"/>
      <c r="G526" s="266"/>
    </row>
    <row r="527" spans="1:7">
      <c r="A527" s="581"/>
      <c r="B527" s="266"/>
      <c r="C527" s="266"/>
      <c r="D527" s="266"/>
      <c r="E527" s="266"/>
      <c r="F527" s="266"/>
      <c r="G527" s="266"/>
    </row>
    <row r="528" spans="1:7">
      <c r="A528" s="581"/>
      <c r="B528" s="266"/>
      <c r="C528" s="266"/>
      <c r="D528" s="266"/>
      <c r="E528" s="266"/>
      <c r="F528" s="266"/>
      <c r="G528" s="266"/>
    </row>
    <row r="529" spans="1:7">
      <c r="A529" s="581"/>
      <c r="B529" s="266"/>
      <c r="C529" s="266"/>
      <c r="D529" s="266"/>
      <c r="E529" s="266"/>
      <c r="F529" s="266"/>
      <c r="G529" s="266"/>
    </row>
    <row r="530" spans="1:7">
      <c r="A530" s="581"/>
      <c r="B530" s="266"/>
      <c r="C530" s="266"/>
      <c r="D530" s="266"/>
      <c r="E530" s="266"/>
      <c r="F530" s="266"/>
      <c r="G530" s="266"/>
    </row>
    <row r="531" spans="1:7">
      <c r="A531" s="581"/>
      <c r="B531" s="266"/>
      <c r="C531" s="266"/>
      <c r="D531" s="266"/>
      <c r="E531" s="266"/>
      <c r="F531" s="266"/>
      <c r="G531" s="266"/>
    </row>
  </sheetData>
  <customSheetViews>
    <customSheetView guid="{416404B7-8533-4A12-ABD0-58CFDEB49D80}" scale="50" showPageBreaks="1" printArea="1">
      <selection sqref="A1:XFD1048576"/>
      <rowBreaks count="2" manualBreakCount="2">
        <brk id="73" max="16383" man="1"/>
        <brk id="132" max="16383" man="1"/>
      </rowBreaks>
      <pageMargins left="0.75" right="0.75" top="1" bottom="1" header="0.5" footer="0.5"/>
      <printOptions horizontalCentered="1"/>
      <pageSetup scale="30" orientation="landscape" r:id="rId1"/>
      <headerFooter alignWithMargins="0"/>
    </customSheetView>
  </customSheetViews>
  <mergeCells count="12">
    <mergeCell ref="A115:G115"/>
    <mergeCell ref="A45:G45"/>
    <mergeCell ref="A49:G49"/>
    <mergeCell ref="A56:G56"/>
    <mergeCell ref="A85:G85"/>
    <mergeCell ref="A53:G53"/>
    <mergeCell ref="A54:G54"/>
    <mergeCell ref="A1:G1"/>
    <mergeCell ref="A3:G3"/>
    <mergeCell ref="A2:G2"/>
    <mergeCell ref="A55:G55"/>
    <mergeCell ref="A84:G84"/>
  </mergeCells>
  <phoneticPr fontId="0" type="noConversion"/>
  <conditionalFormatting sqref="F19">
    <cfRule type="cellIs" dxfId="1" priority="1" stopIfTrue="1" operator="notEqual">
      <formula>0</formula>
    </cfRule>
  </conditionalFormatting>
  <printOptions horizontalCentered="1"/>
  <pageMargins left="0.75" right="0.75" top="1" bottom="1" header="0.5" footer="0.5"/>
  <pageSetup scale="30" orientation="landscape" r:id="rId2"/>
  <headerFooter alignWithMargins="0"/>
  <rowBreaks count="2" manualBreakCount="2">
    <brk id="49" max="16383" man="1"/>
    <brk id="80" max="16383" man="1"/>
  </rowBreaks>
  <ignoredErrors>
    <ignoredError sqref="B102 B4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9"/>
  <sheetViews>
    <sheetView showGridLines="0" zoomScale="60" zoomScaleNormal="60" workbookViewId="0">
      <selection activeCell="D40" sqref="D40"/>
    </sheetView>
  </sheetViews>
  <sheetFormatPr defaultColWidth="18.88671875" defaultRowHeight="15"/>
  <cols>
    <col min="1" max="1" width="65.88671875" style="572" customWidth="1"/>
    <col min="2" max="2" width="59.88671875" style="521" customWidth="1"/>
    <col min="3" max="3" width="22.88671875" style="521" customWidth="1"/>
    <col min="4" max="4" width="38.33203125" style="521" customWidth="1"/>
    <col min="5" max="5" width="24.6640625" style="521" customWidth="1"/>
    <col min="6" max="6" width="23" style="521" bestFit="1" customWidth="1"/>
    <col min="7" max="7" width="126.5546875" style="521" customWidth="1"/>
    <col min="8" max="8" width="19.109375" style="521" customWidth="1"/>
    <col min="9" max="16384" width="18.88671875" style="521"/>
  </cols>
  <sheetData>
    <row r="1" spans="1:8" ht="17.399999999999999">
      <c r="A1" s="1418" t="s">
        <v>397</v>
      </c>
      <c r="B1" s="1419"/>
      <c r="C1" s="1419"/>
      <c r="D1" s="1419"/>
      <c r="E1" s="1419"/>
      <c r="F1" s="1419"/>
      <c r="G1" s="1419"/>
      <c r="H1" s="520"/>
    </row>
    <row r="2" spans="1:8" ht="17.399999999999999">
      <c r="A2" s="1420" t="s">
        <v>398</v>
      </c>
      <c r="B2" s="1420"/>
      <c r="C2" s="1420"/>
      <c r="D2" s="1420"/>
      <c r="E2" s="1420"/>
      <c r="F2" s="1420"/>
      <c r="G2" s="1420"/>
      <c r="H2" s="520"/>
    </row>
    <row r="3" spans="1:8" s="520" customFormat="1" ht="17.399999999999999">
      <c r="A3" s="1420" t="s">
        <v>982</v>
      </c>
      <c r="B3" s="1420"/>
      <c r="C3" s="1420"/>
      <c r="D3" s="1420"/>
      <c r="E3" s="1420"/>
      <c r="F3" s="1420"/>
      <c r="G3" s="1420"/>
      <c r="H3" s="522"/>
    </row>
    <row r="4" spans="1:8" ht="15.6">
      <c r="A4" s="534"/>
      <c r="B4" s="533"/>
      <c r="C4" s="533"/>
      <c r="D4" s="533"/>
      <c r="E4" s="533"/>
      <c r="F4" s="533"/>
      <c r="G4" s="533"/>
    </row>
    <row r="5" spans="1:8" ht="15.6">
      <c r="A5" s="535"/>
      <c r="B5" s="525"/>
      <c r="C5" s="534" t="s">
        <v>457</v>
      </c>
      <c r="D5" s="534"/>
      <c r="E5" s="525"/>
      <c r="F5" s="534"/>
      <c r="G5" s="525"/>
      <c r="H5" s="525"/>
    </row>
    <row r="6" spans="1:8" ht="15.6">
      <c r="A6" s="535"/>
      <c r="B6" s="525"/>
      <c r="C6" s="534" t="s">
        <v>446</v>
      </c>
      <c r="D6" s="534" t="s">
        <v>452</v>
      </c>
      <c r="E6" s="534" t="s">
        <v>454</v>
      </c>
      <c r="F6" s="534" t="s">
        <v>247</v>
      </c>
      <c r="G6" s="731" t="s">
        <v>838</v>
      </c>
    </row>
    <row r="7" spans="1:8" ht="15.6">
      <c r="A7" s="535"/>
      <c r="B7" s="525"/>
      <c r="C7" s="534" t="s">
        <v>453</v>
      </c>
      <c r="D7" s="534" t="s">
        <v>453</v>
      </c>
      <c r="E7" s="534" t="s">
        <v>453</v>
      </c>
      <c r="F7" s="534" t="s">
        <v>462</v>
      </c>
      <c r="G7" s="525"/>
    </row>
    <row r="8" spans="1:8">
      <c r="A8" s="535"/>
      <c r="B8" s="525"/>
      <c r="C8" s="525"/>
      <c r="D8" s="525"/>
      <c r="E8" s="525"/>
      <c r="F8" s="525"/>
      <c r="G8" s="525"/>
    </row>
    <row r="9" spans="1:8" ht="15.6">
      <c r="A9" s="535"/>
      <c r="B9" s="525"/>
      <c r="C9" s="525"/>
      <c r="D9" s="525"/>
      <c r="E9" s="525"/>
      <c r="F9" s="525"/>
      <c r="G9" s="525"/>
      <c r="H9" s="612"/>
    </row>
    <row r="10" spans="1:8" ht="15.6">
      <c r="A10" s="535"/>
      <c r="B10" s="536" t="s">
        <v>448</v>
      </c>
      <c r="C10" s="537">
        <f>D72</f>
        <v>0</v>
      </c>
      <c r="D10" s="537">
        <f>E72</f>
        <v>-3765312995.4820852</v>
      </c>
      <c r="E10" s="537">
        <f>F72</f>
        <v>0</v>
      </c>
      <c r="F10" s="537"/>
      <c r="G10" s="525" t="s">
        <v>371</v>
      </c>
      <c r="H10" s="612"/>
    </row>
    <row r="11" spans="1:8" ht="15.6">
      <c r="A11" s="535"/>
      <c r="B11" s="536" t="s">
        <v>449</v>
      </c>
      <c r="C11" s="537">
        <f>D103</f>
        <v>0</v>
      </c>
      <c r="D11" s="537">
        <f>E103</f>
        <v>-16982114.63686046</v>
      </c>
      <c r="E11" s="537">
        <f>F103</f>
        <v>0</v>
      </c>
      <c r="F11" s="537"/>
      <c r="G11" s="525" t="s">
        <v>372</v>
      </c>
      <c r="H11" s="612"/>
    </row>
    <row r="12" spans="1:8" ht="15.6">
      <c r="A12" s="535"/>
      <c r="B12" s="536" t="s">
        <v>447</v>
      </c>
      <c r="C12" s="537">
        <f>D41</f>
        <v>0</v>
      </c>
      <c r="D12" s="537">
        <f>E41</f>
        <v>427991.30000000075</v>
      </c>
      <c r="E12" s="537">
        <f>F41</f>
        <v>2299557.072999984</v>
      </c>
      <c r="F12" s="537"/>
      <c r="G12" s="525" t="s">
        <v>373</v>
      </c>
      <c r="H12" s="612"/>
    </row>
    <row r="13" spans="1:8" ht="15.6">
      <c r="A13" s="535"/>
      <c r="B13" s="536" t="s">
        <v>270</v>
      </c>
      <c r="C13" s="537">
        <f>SUM(C10:C12)</f>
        <v>0</v>
      </c>
      <c r="D13" s="537">
        <f>SUM(D10:D12)</f>
        <v>-3781867118.8189454</v>
      </c>
      <c r="E13" s="537">
        <f>SUM(E10:E12)</f>
        <v>2299557.072999984</v>
      </c>
      <c r="F13" s="537"/>
      <c r="G13" s="537"/>
      <c r="H13" s="612"/>
    </row>
    <row r="14" spans="1:8" ht="15.6">
      <c r="A14" s="535"/>
      <c r="B14" s="536" t="s">
        <v>217</v>
      </c>
      <c r="C14" s="525"/>
      <c r="D14" s="525"/>
      <c r="E14" s="538">
        <f>'Appendix A'!H16</f>
        <v>0.15000000001007291</v>
      </c>
      <c r="F14" s="525"/>
      <c r="G14" s="525"/>
      <c r="H14" s="612"/>
    </row>
    <row r="15" spans="1:8" ht="15.6">
      <c r="A15" s="535"/>
      <c r="B15" s="536" t="s">
        <v>239</v>
      </c>
      <c r="C15" s="525"/>
      <c r="D15" s="538">
        <f>'Appendix A'!H35</f>
        <v>0.57357278373901888</v>
      </c>
      <c r="E15" s="525"/>
      <c r="F15" s="525"/>
      <c r="G15" s="525"/>
      <c r="H15" s="612"/>
    </row>
    <row r="16" spans="1:8" ht="15.6">
      <c r="A16" s="535"/>
      <c r="B16" s="536" t="s">
        <v>13</v>
      </c>
      <c r="C16" s="537">
        <f>C13</f>
        <v>0</v>
      </c>
      <c r="D16" s="537">
        <f>+D15*D13</f>
        <v>-2169176051.0720453</v>
      </c>
      <c r="E16" s="537">
        <f>+E14*E13</f>
        <v>344933.56097316084</v>
      </c>
      <c r="F16" s="539">
        <f>SUM(C16:E16)</f>
        <v>-2168831117.5110722</v>
      </c>
      <c r="G16" s="541"/>
    </row>
    <row r="17" spans="1:8" ht="15.6">
      <c r="A17" s="535"/>
      <c r="B17" s="525"/>
      <c r="C17" s="537"/>
      <c r="D17" s="537"/>
      <c r="E17" s="583"/>
      <c r="F17" s="584"/>
      <c r="G17" s="541"/>
    </row>
    <row r="18" spans="1:8" ht="15.6">
      <c r="A18" s="535"/>
      <c r="B18" s="536"/>
      <c r="C18" s="537"/>
      <c r="D18" s="537"/>
      <c r="E18" s="537"/>
      <c r="F18" s="539"/>
      <c r="G18" s="541"/>
    </row>
    <row r="19" spans="1:8" ht="15.6">
      <c r="A19" s="542" t="s">
        <v>16</v>
      </c>
      <c r="B19" s="525"/>
      <c r="C19" s="525"/>
      <c r="D19" s="525"/>
      <c r="E19" s="525"/>
      <c r="F19" s="525"/>
      <c r="G19" s="525"/>
    </row>
    <row r="20" spans="1:8">
      <c r="A20" s="525"/>
      <c r="B20" s="525"/>
      <c r="C20" s="543">
        <f>B94</f>
        <v>-16982114.636860445</v>
      </c>
      <c r="D20" s="525" t="s">
        <v>421</v>
      </c>
      <c r="E20" s="525"/>
      <c r="F20" s="525"/>
    </row>
    <row r="21" spans="1:8">
      <c r="A21" s="525"/>
      <c r="B21" s="525"/>
      <c r="C21" s="525"/>
      <c r="D21" s="525"/>
      <c r="E21" s="525"/>
      <c r="F21" s="525"/>
      <c r="G21" s="525"/>
    </row>
    <row r="22" spans="1:8" ht="15.6">
      <c r="A22" s="544" t="s">
        <v>374</v>
      </c>
      <c r="B22" s="525"/>
      <c r="C22" s="525"/>
      <c r="D22" s="525"/>
      <c r="E22" s="525"/>
      <c r="F22" s="525"/>
      <c r="G22" s="525"/>
    </row>
    <row r="23" spans="1:8" ht="15.6">
      <c r="A23" s="544" t="s">
        <v>375</v>
      </c>
      <c r="B23" s="525"/>
      <c r="C23" s="525"/>
      <c r="D23" s="525"/>
      <c r="E23" s="525"/>
      <c r="F23" s="525"/>
      <c r="G23" s="525"/>
    </row>
    <row r="24" spans="1:8" ht="15.6">
      <c r="A24" s="535"/>
      <c r="B24" s="525"/>
      <c r="C24" s="525"/>
      <c r="D24" s="525"/>
      <c r="E24" s="525"/>
      <c r="F24" s="536"/>
      <c r="G24" s="525"/>
    </row>
    <row r="25" spans="1:8" ht="15.6">
      <c r="A25" s="545" t="s">
        <v>108</v>
      </c>
      <c r="B25" s="546" t="s">
        <v>248</v>
      </c>
      <c r="C25" s="546" t="s">
        <v>93</v>
      </c>
      <c r="D25" s="546" t="s">
        <v>109</v>
      </c>
      <c r="E25" s="546" t="s">
        <v>107</v>
      </c>
      <c r="F25" s="546" t="s">
        <v>615</v>
      </c>
      <c r="G25" s="546" t="s">
        <v>110</v>
      </c>
    </row>
    <row r="26" spans="1:8" ht="15.6">
      <c r="A26" s="535"/>
      <c r="B26" s="534" t="s">
        <v>247</v>
      </c>
      <c r="C26" s="534" t="s">
        <v>455</v>
      </c>
      <c r="D26" s="534" t="s">
        <v>457</v>
      </c>
      <c r="E26" s="534"/>
      <c r="F26" s="534"/>
    </row>
    <row r="27" spans="1:8" ht="15.6">
      <c r="A27" s="547" t="s">
        <v>447</v>
      </c>
      <c r="B27" s="534"/>
      <c r="C27" s="534" t="s">
        <v>456</v>
      </c>
      <c r="D27" s="534" t="s">
        <v>446</v>
      </c>
      <c r="E27" s="534" t="s">
        <v>452</v>
      </c>
      <c r="F27" s="534" t="s">
        <v>454</v>
      </c>
    </row>
    <row r="28" spans="1:8" ht="24.9" customHeight="1" thickBot="1">
      <c r="A28" s="535"/>
      <c r="B28" s="534"/>
      <c r="C28" s="534" t="s">
        <v>453</v>
      </c>
      <c r="D28" s="534" t="s">
        <v>453</v>
      </c>
      <c r="E28" s="534" t="s">
        <v>453</v>
      </c>
      <c r="F28" s="534" t="s">
        <v>453</v>
      </c>
      <c r="G28" s="534" t="s">
        <v>82</v>
      </c>
    </row>
    <row r="29" spans="1:8" ht="24.75" customHeight="1">
      <c r="A29" s="596" t="s">
        <v>220</v>
      </c>
      <c r="B29" s="989">
        <f>SUM(C29:F29)</f>
        <v>427991.30000000005</v>
      </c>
      <c r="C29" s="736"/>
      <c r="D29" s="736"/>
      <c r="E29" s="736">
        <v>427991.30000000005</v>
      </c>
      <c r="F29" s="736"/>
      <c r="G29" s="601" t="s">
        <v>188</v>
      </c>
      <c r="H29" s="523"/>
    </row>
    <row r="30" spans="1:8" ht="24.75" customHeight="1">
      <c r="A30" s="597" t="s">
        <v>221</v>
      </c>
      <c r="B30" s="990">
        <f t="shared" ref="B30:B37" si="0">SUM(C30:F30)</f>
        <v>2294580.8105000001</v>
      </c>
      <c r="C30" s="245"/>
      <c r="D30" s="245"/>
      <c r="E30" s="245"/>
      <c r="F30" s="245">
        <v>2294580.8105000001</v>
      </c>
      <c r="G30" s="602" t="s">
        <v>297</v>
      </c>
      <c r="H30" s="523"/>
    </row>
    <row r="31" spans="1:8" ht="24.9" customHeight="1">
      <c r="A31" s="597" t="s">
        <v>222</v>
      </c>
      <c r="B31" s="990">
        <f t="shared" si="0"/>
        <v>137864406.74403909</v>
      </c>
      <c r="C31" s="245"/>
      <c r="D31" s="245"/>
      <c r="E31" s="245"/>
      <c r="F31" s="245">
        <v>137864406.74403909</v>
      </c>
      <c r="G31" s="602" t="s">
        <v>4</v>
      </c>
      <c r="H31" s="523"/>
    </row>
    <row r="32" spans="1:8" ht="24.9" customHeight="1">
      <c r="A32" s="597" t="s">
        <v>630</v>
      </c>
      <c r="B32" s="990">
        <f t="shared" si="0"/>
        <v>2964680.1415000004</v>
      </c>
      <c r="C32" s="245"/>
      <c r="D32" s="245"/>
      <c r="E32" s="245"/>
      <c r="F32" s="245">
        <v>2964680.1415000004</v>
      </c>
      <c r="G32" s="602" t="s">
        <v>631</v>
      </c>
      <c r="H32" s="523"/>
    </row>
    <row r="33" spans="1:12" ht="24.9" customHeight="1">
      <c r="A33" s="597" t="s">
        <v>223</v>
      </c>
      <c r="B33" s="990">
        <f>SUM(C33:F33)</f>
        <v>387626.59100000001</v>
      </c>
      <c r="C33" s="239"/>
      <c r="D33" s="624"/>
      <c r="E33" s="621"/>
      <c r="F33" s="245">
        <v>387626.59100000001</v>
      </c>
      <c r="G33" s="602" t="s">
        <v>298</v>
      </c>
      <c r="H33" s="523"/>
    </row>
    <row r="34" spans="1:12" ht="24.9" customHeight="1">
      <c r="A34" s="597" t="s">
        <v>224</v>
      </c>
      <c r="B34" s="990">
        <f t="shared" si="0"/>
        <v>-218285.47400000005</v>
      </c>
      <c r="C34" s="239"/>
      <c r="D34" s="239"/>
      <c r="E34" s="239"/>
      <c r="F34" s="245">
        <v>-218285.47400000005</v>
      </c>
      <c r="G34" s="602" t="s">
        <v>298</v>
      </c>
      <c r="H34" s="523"/>
    </row>
    <row r="35" spans="1:12" ht="24.9" customHeight="1">
      <c r="A35" s="597" t="s">
        <v>225</v>
      </c>
      <c r="B35" s="990">
        <f t="shared" si="0"/>
        <v>147040.34950000001</v>
      </c>
      <c r="C35" s="239">
        <v>147040.34950000001</v>
      </c>
      <c r="D35" s="239"/>
      <c r="E35" s="239"/>
      <c r="F35" s="239"/>
      <c r="G35" s="602" t="s">
        <v>198</v>
      </c>
      <c r="H35" s="523"/>
    </row>
    <row r="36" spans="1:12" ht="24.9" customHeight="1">
      <c r="A36" s="597" t="s">
        <v>226</v>
      </c>
      <c r="B36" s="990">
        <f t="shared" si="0"/>
        <v>14753516.887960833</v>
      </c>
      <c r="C36" s="239"/>
      <c r="D36" s="239"/>
      <c r="E36" s="239">
        <v>14753516.887960833</v>
      </c>
      <c r="F36" s="239"/>
      <c r="G36" s="602" t="s">
        <v>5</v>
      </c>
      <c r="H36" s="523"/>
    </row>
    <row r="37" spans="1:12" ht="24.9" customHeight="1" thickBot="1">
      <c r="A37" s="598" t="s">
        <v>753</v>
      </c>
      <c r="B37" s="1413">
        <f t="shared" si="0"/>
        <v>-331515.97944577364</v>
      </c>
      <c r="C37" s="1412">
        <v>2797529.0165542262</v>
      </c>
      <c r="D37" s="1412"/>
      <c r="E37" s="1412"/>
      <c r="F37" s="1412">
        <v>-3129044.9959999998</v>
      </c>
      <c r="G37" s="603"/>
      <c r="H37" s="523"/>
    </row>
    <row r="38" spans="1:12" ht="24.9" customHeight="1">
      <c r="A38" s="733" t="s">
        <v>461</v>
      </c>
      <c r="B38" s="734">
        <f>SUM(C38:F38)</f>
        <v>158290041.37105414</v>
      </c>
      <c r="C38" s="735">
        <f>SUM(C29:C37)</f>
        <v>2944569.3660542262</v>
      </c>
      <c r="D38" s="735"/>
      <c r="E38" s="735">
        <f>SUM(E29:E37)</f>
        <v>15181508.187960833</v>
      </c>
      <c r="F38" s="735">
        <f>SUM(F29:F37)</f>
        <v>140163963.81703907</v>
      </c>
      <c r="G38" s="548"/>
      <c r="H38" s="523"/>
      <c r="I38" s="540"/>
      <c r="J38" s="540"/>
      <c r="K38" s="540"/>
      <c r="L38" s="540"/>
    </row>
    <row r="39" spans="1:12" ht="24.9" customHeight="1">
      <c r="A39" s="599" t="s">
        <v>710</v>
      </c>
      <c r="B39" s="614">
        <f>SUM(C39:F39)</f>
        <v>14753516.887960833</v>
      </c>
      <c r="C39" s="615"/>
      <c r="D39" s="615"/>
      <c r="E39" s="616">
        <f>SUM(E36:E37)</f>
        <v>14753516.887960833</v>
      </c>
      <c r="F39" s="617"/>
      <c r="G39" s="549"/>
      <c r="H39" s="523"/>
    </row>
    <row r="40" spans="1:12" ht="24.9" customHeight="1">
      <c r="A40" s="954" t="s">
        <v>0</v>
      </c>
      <c r="B40" s="622">
        <f>+B31</f>
        <v>137864406.74403909</v>
      </c>
      <c r="C40" s="622"/>
      <c r="D40" s="622"/>
      <c r="E40" s="622"/>
      <c r="F40" s="622">
        <f>B40</f>
        <v>137864406.74403909</v>
      </c>
      <c r="G40" s="568"/>
      <c r="H40" s="523"/>
    </row>
    <row r="41" spans="1:12" s="523" customFormat="1" ht="35.1" customHeight="1" thickBot="1">
      <c r="A41" s="961" t="s">
        <v>247</v>
      </c>
      <c r="B41" s="618">
        <f>SUM(C41:F41)</f>
        <v>5672117.7390542105</v>
      </c>
      <c r="C41" s="618">
        <f>+C38-C39-C40</f>
        <v>2944569.3660542262</v>
      </c>
      <c r="D41" s="618"/>
      <c r="E41" s="618">
        <f>+E38-E39-E40</f>
        <v>427991.30000000075</v>
      </c>
      <c r="F41" s="618">
        <f>+F38-F39-F40</f>
        <v>2299557.072999984</v>
      </c>
      <c r="G41" s="968"/>
    </row>
    <row r="42" spans="1:12" ht="35.1" customHeight="1" thickTop="1">
      <c r="A42" s="524" t="s">
        <v>458</v>
      </c>
      <c r="B42" s="524"/>
      <c r="C42" s="550"/>
      <c r="D42" s="551"/>
      <c r="E42" s="708"/>
      <c r="F42" s="552"/>
      <c r="G42" s="553"/>
      <c r="H42" s="523"/>
    </row>
    <row r="43" spans="1:12" ht="35.1" customHeight="1">
      <c r="A43" s="1424" t="s">
        <v>623</v>
      </c>
      <c r="B43" s="1425"/>
      <c r="C43" s="1425"/>
      <c r="D43" s="1425"/>
      <c r="E43" s="1425"/>
      <c r="F43" s="1425"/>
      <c r="G43" s="1425"/>
      <c r="H43" s="523"/>
    </row>
    <row r="44" spans="1:12" ht="35.1" customHeight="1">
      <c r="A44" s="1424" t="s">
        <v>624</v>
      </c>
      <c r="B44" s="1425"/>
      <c r="C44" s="1425"/>
      <c r="D44" s="1425"/>
      <c r="E44" s="1425"/>
      <c r="F44" s="1425"/>
      <c r="G44" s="1425"/>
      <c r="H44" s="523"/>
    </row>
    <row r="45" spans="1:12" ht="35.1" customHeight="1">
      <c r="A45" s="1424" t="s">
        <v>169</v>
      </c>
      <c r="B45" s="1425"/>
      <c r="C45" s="1425"/>
      <c r="D45" s="1425"/>
      <c r="E45" s="1425"/>
      <c r="F45" s="1425"/>
      <c r="G45" s="1425"/>
      <c r="H45" s="523"/>
    </row>
    <row r="46" spans="1:12" ht="35.1" customHeight="1">
      <c r="A46" s="1424" t="s">
        <v>178</v>
      </c>
      <c r="B46" s="1425"/>
      <c r="C46" s="1425"/>
      <c r="D46" s="1425"/>
      <c r="E46" s="1425"/>
      <c r="F46" s="1425"/>
      <c r="G46" s="1425"/>
      <c r="H46" s="523"/>
    </row>
    <row r="47" spans="1:12" ht="35.1" customHeight="1">
      <c r="A47" s="1424" t="s">
        <v>639</v>
      </c>
      <c r="B47" s="1425"/>
      <c r="C47" s="1425"/>
      <c r="D47" s="1425"/>
      <c r="E47" s="1425"/>
      <c r="F47" s="1425"/>
      <c r="G47" s="1425"/>
      <c r="H47" s="523"/>
    </row>
    <row r="48" spans="1:12" ht="17.399999999999999">
      <c r="A48" s="555"/>
      <c r="B48" s="710"/>
      <c r="C48" s="556"/>
      <c r="D48" s="710"/>
      <c r="E48" s="710"/>
      <c r="F48" s="710"/>
      <c r="G48" s="557"/>
      <c r="H48" s="523"/>
      <c r="I48" s="520"/>
      <c r="J48" s="520"/>
      <c r="K48" s="520"/>
      <c r="L48" s="520"/>
    </row>
    <row r="49" spans="1:12" ht="38.25" customHeight="1">
      <c r="A49" s="555"/>
      <c r="B49" s="523"/>
      <c r="C49" s="523"/>
      <c r="D49" s="523"/>
      <c r="E49" s="523"/>
      <c r="F49" s="523"/>
      <c r="G49" s="523"/>
      <c r="H49" s="523"/>
      <c r="I49" s="520"/>
      <c r="J49" s="520"/>
      <c r="K49" s="520"/>
      <c r="L49" s="520"/>
    </row>
    <row r="50" spans="1:12" ht="15.75" customHeight="1">
      <c r="A50" s="555"/>
      <c r="B50" s="710"/>
      <c r="C50" s="710"/>
      <c r="D50" s="710"/>
      <c r="E50" s="710"/>
      <c r="F50" s="710"/>
      <c r="G50" s="557"/>
      <c r="H50" s="523"/>
      <c r="I50" s="520"/>
      <c r="J50" s="520"/>
      <c r="K50" s="520"/>
      <c r="L50" s="520"/>
    </row>
    <row r="51" spans="1:12" s="520" customFormat="1" ht="17.399999999999999">
      <c r="A51" s="1422" t="str">
        <f>+A1</f>
        <v>Public Service Electric and Gas Company</v>
      </c>
      <c r="B51" s="1427"/>
      <c r="C51" s="1427"/>
      <c r="D51" s="1427"/>
      <c r="E51" s="1427"/>
      <c r="F51" s="1427"/>
      <c r="G51" s="1427"/>
      <c r="H51" s="522"/>
      <c r="I51" s="521"/>
      <c r="J51" s="521"/>
      <c r="K51" s="521"/>
      <c r="L51" s="521"/>
    </row>
    <row r="52" spans="1:12" s="520" customFormat="1" ht="17.399999999999999">
      <c r="A52" s="1421" t="s">
        <v>398</v>
      </c>
      <c r="B52" s="1421"/>
      <c r="C52" s="1421"/>
      <c r="D52" s="1421"/>
      <c r="E52" s="1421"/>
      <c r="F52" s="1421"/>
      <c r="G52" s="1421"/>
      <c r="H52" s="522"/>
      <c r="I52" s="521"/>
      <c r="J52" s="521"/>
      <c r="K52" s="521"/>
      <c r="L52" s="521"/>
    </row>
    <row r="53" spans="1:12" s="520" customFormat="1" ht="17.399999999999999">
      <c r="A53" s="1421" t="str">
        <f>+A3</f>
        <v>Attachment 1 - Accumulated Deferred Income Taxes (ADIT) Worksheet - December 31,2016</v>
      </c>
      <c r="B53" s="1421"/>
      <c r="C53" s="1421"/>
      <c r="D53" s="1421"/>
      <c r="E53" s="1421"/>
      <c r="F53" s="1421"/>
      <c r="G53" s="1421"/>
      <c r="H53" s="522"/>
      <c r="I53" s="521"/>
      <c r="J53" s="521"/>
      <c r="K53" s="521"/>
      <c r="L53" s="521"/>
    </row>
    <row r="54" spans="1:12" ht="15.6">
      <c r="A54" s="1426"/>
      <c r="B54" s="1426"/>
      <c r="C54" s="1426"/>
      <c r="D54" s="1426"/>
      <c r="E54" s="1426"/>
      <c r="F54" s="1426"/>
      <c r="G54" s="1426"/>
      <c r="H54" s="523"/>
    </row>
    <row r="55" spans="1:12" ht="15.6">
      <c r="A55" s="710"/>
      <c r="B55" s="710"/>
      <c r="C55" s="710"/>
      <c r="D55" s="710"/>
      <c r="E55" s="710"/>
      <c r="F55" s="710"/>
      <c r="G55" s="710"/>
      <c r="H55" s="523"/>
    </row>
    <row r="56" spans="1:12" ht="15.6">
      <c r="A56" s="710"/>
      <c r="B56" s="710"/>
      <c r="C56" s="710"/>
      <c r="D56" s="710"/>
      <c r="E56" s="710"/>
      <c r="F56" s="710"/>
      <c r="G56" s="710"/>
      <c r="H56" s="523"/>
    </row>
    <row r="57" spans="1:12" ht="15.6">
      <c r="A57" s="710"/>
      <c r="B57" s="710"/>
      <c r="C57" s="710"/>
      <c r="D57" s="710"/>
      <c r="E57" s="710"/>
      <c r="F57" s="710"/>
      <c r="G57" s="710"/>
      <c r="H57" s="523"/>
    </row>
    <row r="58" spans="1:12" ht="15.6">
      <c r="A58" s="710"/>
      <c r="B58" s="710"/>
      <c r="C58" s="710"/>
      <c r="D58" s="710"/>
      <c r="E58" s="710"/>
      <c r="F58" s="710"/>
      <c r="G58" s="731" t="s">
        <v>839</v>
      </c>
      <c r="H58" s="523"/>
    </row>
    <row r="59" spans="1:12" ht="15.6">
      <c r="A59" s="558"/>
      <c r="B59" s="523"/>
      <c r="C59" s="523"/>
      <c r="D59" s="523"/>
      <c r="E59" s="523"/>
      <c r="F59" s="523"/>
      <c r="G59" s="266"/>
      <c r="H59" s="523"/>
    </row>
    <row r="60" spans="1:12" ht="15.6">
      <c r="A60" s="552" t="s">
        <v>693</v>
      </c>
      <c r="B60" s="523"/>
      <c r="C60" s="523"/>
      <c r="D60" s="523"/>
      <c r="E60" s="523"/>
      <c r="F60" s="523"/>
      <c r="G60" s="266"/>
      <c r="H60" s="523"/>
    </row>
    <row r="61" spans="1:12" ht="15.6">
      <c r="A61" s="561"/>
      <c r="B61" s="560"/>
      <c r="C61" s="560"/>
      <c r="D61" s="560"/>
      <c r="E61" s="560"/>
      <c r="F61" s="560"/>
      <c r="G61" s="560"/>
      <c r="H61" s="523"/>
    </row>
    <row r="62" spans="1:12" ht="15.6">
      <c r="A62" s="710" t="s">
        <v>108</v>
      </c>
      <c r="B62" s="710" t="s">
        <v>248</v>
      </c>
      <c r="C62" s="710" t="s">
        <v>93</v>
      </c>
      <c r="D62" s="710" t="s">
        <v>109</v>
      </c>
      <c r="E62" s="710" t="s">
        <v>107</v>
      </c>
      <c r="F62" s="710" t="s">
        <v>615</v>
      </c>
      <c r="G62" s="710" t="s">
        <v>110</v>
      </c>
      <c r="H62" s="523"/>
    </row>
    <row r="63" spans="1:12" ht="15.6">
      <c r="A63" s="523"/>
      <c r="B63" s="562" t="s">
        <v>247</v>
      </c>
      <c r="C63" s="562" t="s">
        <v>455</v>
      </c>
      <c r="D63" s="562" t="s">
        <v>457</v>
      </c>
      <c r="E63" s="562"/>
      <c r="F63" s="562"/>
      <c r="G63" s="523"/>
      <c r="H63" s="523"/>
    </row>
    <row r="64" spans="1:12" ht="15.6">
      <c r="A64" s="563" t="s">
        <v>448</v>
      </c>
      <c r="B64" s="562"/>
      <c r="C64" s="562" t="s">
        <v>456</v>
      </c>
      <c r="D64" s="562" t="s">
        <v>446</v>
      </c>
      <c r="E64" s="562" t="s">
        <v>452</v>
      </c>
      <c r="F64" s="562" t="s">
        <v>454</v>
      </c>
      <c r="G64" s="523"/>
      <c r="H64" s="523"/>
    </row>
    <row r="65" spans="1:12" ht="16.2" thickBot="1">
      <c r="A65" s="555"/>
      <c r="B65" s="562"/>
      <c r="C65" s="562" t="s">
        <v>453</v>
      </c>
      <c r="D65" s="562" t="s">
        <v>453</v>
      </c>
      <c r="E65" s="562" t="s">
        <v>453</v>
      </c>
      <c r="F65" s="562" t="s">
        <v>453</v>
      </c>
      <c r="G65" s="562" t="s">
        <v>82</v>
      </c>
      <c r="H65" s="523"/>
    </row>
    <row r="66" spans="1:12" ht="30.75" customHeight="1">
      <c r="A66" s="600" t="s">
        <v>933</v>
      </c>
      <c r="B66" s="620">
        <f>SUM(C66:F66)</f>
        <v>-3454618677.9914246</v>
      </c>
      <c r="C66" s="246">
        <v>-5916899.438423954</v>
      </c>
      <c r="D66" s="246"/>
      <c r="E66" s="991">
        <v>-3448701778.5530005</v>
      </c>
      <c r="F66" s="246"/>
      <c r="G66" s="601" t="s">
        <v>299</v>
      </c>
      <c r="H66" s="523"/>
    </row>
    <row r="67" spans="1:12" ht="35.25" customHeight="1">
      <c r="A67" s="597" t="s">
        <v>934</v>
      </c>
      <c r="B67" s="621">
        <f>SUM(C67:F67)</f>
        <v>-219112028.37949997</v>
      </c>
      <c r="C67" s="247">
        <v>97499188.549584553</v>
      </c>
      <c r="D67" s="247"/>
      <c r="E67" s="247">
        <v>-316611216.92908454</v>
      </c>
      <c r="F67" s="247"/>
      <c r="G67" s="602" t="s">
        <v>299</v>
      </c>
      <c r="H67" s="523"/>
    </row>
    <row r="68" spans="1:12" ht="40.5" customHeight="1" thickBot="1">
      <c r="A68" s="598" t="s">
        <v>228</v>
      </c>
      <c r="B68" s="627">
        <f>SUM(C68:F68)</f>
        <v>-359864584.92083836</v>
      </c>
      <c r="C68" s="737">
        <v>-5916899.438423954</v>
      </c>
      <c r="D68" s="737"/>
      <c r="E68" s="737">
        <v>-353947685.48241442</v>
      </c>
      <c r="F68" s="737"/>
      <c r="G68" s="603" t="s">
        <v>6</v>
      </c>
      <c r="H68" s="523"/>
    </row>
    <row r="69" spans="1:12" ht="24.9" customHeight="1">
      <c r="A69" s="564" t="s">
        <v>320</v>
      </c>
      <c r="B69" s="613">
        <f>SUBTOTAL(9,B66:B68)</f>
        <v>-4033595291.2917628</v>
      </c>
      <c r="C69" s="613">
        <f>SUM(C66:C68)</f>
        <v>85665389.672736645</v>
      </c>
      <c r="D69" s="613"/>
      <c r="E69" s="613">
        <f>SUM(E66:E68)</f>
        <v>-4119260680.9644995</v>
      </c>
      <c r="F69" s="613"/>
      <c r="G69" s="565"/>
      <c r="H69" s="523"/>
      <c r="I69" s="540"/>
      <c r="J69" s="540"/>
      <c r="K69" s="540"/>
      <c r="L69" s="540"/>
    </row>
    <row r="70" spans="1:12" ht="24.9" customHeight="1">
      <c r="A70" s="566" t="s">
        <v>710</v>
      </c>
      <c r="B70" s="615">
        <f>SUM(C70:F70)</f>
        <v>-353947685.48241442</v>
      </c>
      <c r="C70" s="615"/>
      <c r="D70" s="615"/>
      <c r="E70" s="615">
        <f>+E68</f>
        <v>-353947685.48241442</v>
      </c>
      <c r="F70" s="615"/>
      <c r="G70" s="549"/>
      <c r="H70" s="523"/>
    </row>
    <row r="71" spans="1:12" ht="24.9" customHeight="1">
      <c r="A71" s="567" t="s">
        <v>0</v>
      </c>
      <c r="B71" s="622"/>
      <c r="C71" s="622"/>
      <c r="D71" s="622"/>
      <c r="E71" s="622"/>
      <c r="F71" s="622"/>
      <c r="G71" s="568"/>
      <c r="H71" s="523"/>
    </row>
    <row r="72" spans="1:12" s="523" customFormat="1" ht="35.1" customHeight="1" thickBot="1">
      <c r="A72" s="961" t="s">
        <v>247</v>
      </c>
      <c r="B72" s="618">
        <f>+B69-B70-B71</f>
        <v>-3679647605.8093486</v>
      </c>
      <c r="C72" s="618">
        <f>+C69-C70-C71</f>
        <v>85665389.672736645</v>
      </c>
      <c r="D72" s="618"/>
      <c r="E72" s="618">
        <f>+E69-E70-E71</f>
        <v>-3765312995.4820852</v>
      </c>
      <c r="F72" s="618"/>
      <c r="G72" s="968"/>
    </row>
    <row r="73" spans="1:12" ht="24.9" customHeight="1" thickTop="1">
      <c r="A73" s="524" t="s">
        <v>460</v>
      </c>
      <c r="B73" s="524"/>
      <c r="C73" s="524"/>
      <c r="D73" s="708"/>
      <c r="E73" s="551"/>
      <c r="F73" s="552"/>
      <c r="G73" s="709"/>
      <c r="H73" s="523"/>
    </row>
    <row r="74" spans="1:12" ht="35.1" customHeight="1">
      <c r="A74" s="1424" t="s">
        <v>623</v>
      </c>
      <c r="B74" s="1425"/>
      <c r="C74" s="1425"/>
      <c r="D74" s="1425"/>
      <c r="E74" s="1425"/>
      <c r="F74" s="1425"/>
      <c r="G74" s="1425"/>
      <c r="H74" s="523"/>
    </row>
    <row r="75" spans="1:12" ht="35.1" customHeight="1">
      <c r="A75" s="1424" t="s">
        <v>624</v>
      </c>
      <c r="B75" s="1425"/>
      <c r="C75" s="1425"/>
      <c r="D75" s="1425"/>
      <c r="E75" s="1425"/>
      <c r="F75" s="1425"/>
      <c r="G75" s="1425"/>
      <c r="H75" s="523"/>
    </row>
    <row r="76" spans="1:12" ht="35.1" customHeight="1">
      <c r="A76" s="1424" t="s">
        <v>169</v>
      </c>
      <c r="B76" s="1425"/>
      <c r="C76" s="1425"/>
      <c r="D76" s="1425"/>
      <c r="E76" s="1425"/>
      <c r="F76" s="1425"/>
      <c r="G76" s="1425"/>
      <c r="H76" s="523"/>
    </row>
    <row r="77" spans="1:12" ht="35.1" customHeight="1">
      <c r="A77" s="1424" t="s">
        <v>178</v>
      </c>
      <c r="B77" s="1425"/>
      <c r="C77" s="1425"/>
      <c r="D77" s="1425"/>
      <c r="E77" s="1425"/>
      <c r="F77" s="1425"/>
      <c r="G77" s="1425"/>
      <c r="H77" s="523"/>
    </row>
    <row r="78" spans="1:12" ht="35.1" customHeight="1">
      <c r="A78" s="1424" t="s">
        <v>639</v>
      </c>
      <c r="B78" s="1425"/>
      <c r="C78" s="1425"/>
      <c r="D78" s="1425"/>
      <c r="E78" s="1425"/>
      <c r="F78" s="1425"/>
      <c r="G78" s="1425"/>
      <c r="H78" s="523"/>
    </row>
    <row r="79" spans="1:12" ht="17.399999999999999">
      <c r="A79" s="555"/>
      <c r="B79" s="523"/>
      <c r="C79" s="266"/>
      <c r="D79" s="266"/>
      <c r="E79" s="285"/>
      <c r="F79" s="285"/>
      <c r="G79" s="557"/>
      <c r="H79" s="523"/>
      <c r="I79" s="520"/>
      <c r="J79" s="520"/>
      <c r="K79" s="520"/>
      <c r="L79" s="520"/>
    </row>
    <row r="80" spans="1:12" ht="17.399999999999999">
      <c r="A80" s="710"/>
      <c r="B80" s="560"/>
      <c r="C80" s="560"/>
      <c r="D80" s="560"/>
      <c r="E80" s="560"/>
      <c r="F80" s="560"/>
      <c r="G80" s="560"/>
      <c r="H80" s="523"/>
      <c r="I80" s="520"/>
      <c r="J80" s="520"/>
      <c r="K80" s="520"/>
      <c r="L80" s="520"/>
    </row>
    <row r="81" spans="1:12" s="520" customFormat="1" ht="18" customHeight="1">
      <c r="A81" s="586" t="str">
        <f>A1</f>
        <v>Public Service Electric and Gas Company</v>
      </c>
      <c r="B81" s="587"/>
      <c r="C81" s="587"/>
      <c r="D81" s="587"/>
      <c r="E81" s="587"/>
      <c r="F81" s="587"/>
      <c r="G81" s="588"/>
      <c r="H81" s="522"/>
    </row>
    <row r="82" spans="1:12" s="520" customFormat="1" ht="17.399999999999999">
      <c r="A82" s="1422" t="s">
        <v>398</v>
      </c>
      <c r="B82" s="1422"/>
      <c r="C82" s="1422"/>
      <c r="D82" s="1422"/>
      <c r="E82" s="1422"/>
      <c r="F82" s="1422"/>
      <c r="G82" s="1422"/>
      <c r="H82" s="522"/>
      <c r="I82" s="521"/>
      <c r="J82" s="521"/>
      <c r="K82" s="521"/>
      <c r="L82" s="521"/>
    </row>
    <row r="83" spans="1:12" s="520" customFormat="1" ht="17.399999999999999">
      <c r="A83" s="1422" t="str">
        <f>+A3</f>
        <v>Attachment 1 - Accumulated Deferred Income Taxes (ADIT) Worksheet - December 31,2016</v>
      </c>
      <c r="B83" s="1422"/>
      <c r="C83" s="1422"/>
      <c r="D83" s="1422"/>
      <c r="E83" s="1422"/>
      <c r="F83" s="1422"/>
      <c r="G83" s="1422"/>
      <c r="H83" s="522"/>
      <c r="I83" s="521"/>
      <c r="J83" s="521"/>
      <c r="K83" s="521"/>
      <c r="L83" s="521"/>
    </row>
    <row r="84" spans="1:12" s="520" customFormat="1" ht="17.399999999999999">
      <c r="A84" s="569"/>
      <c r="B84" s="522"/>
      <c r="C84" s="522"/>
      <c r="D84" s="522"/>
      <c r="E84" s="522"/>
      <c r="F84" s="517"/>
      <c r="G84" s="570"/>
      <c r="H84" s="522"/>
      <c r="I84" s="521"/>
      <c r="J84" s="521"/>
      <c r="K84" s="521"/>
      <c r="L84" s="521"/>
    </row>
    <row r="85" spans="1:12" ht="15.6">
      <c r="A85" s="555"/>
      <c r="B85" s="523"/>
      <c r="C85" s="523"/>
      <c r="D85" s="523"/>
      <c r="E85" s="523"/>
      <c r="F85" s="563"/>
      <c r="G85" s="731" t="s">
        <v>840</v>
      </c>
      <c r="H85" s="523"/>
    </row>
    <row r="86" spans="1:12" ht="15.6">
      <c r="A86" s="555"/>
      <c r="B86" s="523"/>
      <c r="C86" s="523"/>
      <c r="D86" s="523"/>
      <c r="E86" s="523"/>
      <c r="F86" s="563"/>
      <c r="G86" s="557"/>
      <c r="H86" s="523"/>
    </row>
    <row r="87" spans="1:12" ht="15.6">
      <c r="A87" s="545" t="s">
        <v>108</v>
      </c>
      <c r="B87" s="546" t="s">
        <v>248</v>
      </c>
      <c r="C87" s="546" t="s">
        <v>93</v>
      </c>
      <c r="D87" s="546" t="s">
        <v>109</v>
      </c>
      <c r="E87" s="546" t="s">
        <v>107</v>
      </c>
      <c r="F87" s="546" t="s">
        <v>615</v>
      </c>
      <c r="G87" s="546" t="s">
        <v>110</v>
      </c>
    </row>
    <row r="88" spans="1:12" ht="20.100000000000001" customHeight="1">
      <c r="A88" s="563" t="s">
        <v>449</v>
      </c>
      <c r="B88" s="534" t="s">
        <v>247</v>
      </c>
      <c r="C88" s="571" t="s">
        <v>641</v>
      </c>
      <c r="D88" s="571" t="s">
        <v>642</v>
      </c>
      <c r="E88" s="571" t="s">
        <v>452</v>
      </c>
      <c r="F88" s="571" t="s">
        <v>454</v>
      </c>
      <c r="H88" s="523"/>
    </row>
    <row r="89" spans="1:12" ht="24.9" customHeight="1" thickBot="1">
      <c r="B89" s="534"/>
      <c r="C89" s="534"/>
      <c r="D89" s="534"/>
      <c r="E89" s="534"/>
      <c r="F89" s="534"/>
      <c r="H89" s="523"/>
    </row>
    <row r="90" spans="1:12" ht="24.9" customHeight="1">
      <c r="A90" s="738" t="s">
        <v>229</v>
      </c>
      <c r="B90" s="739">
        <f t="shared" ref="B90:B99" si="1">SUM(C90:F90)</f>
        <v>26437828.669999987</v>
      </c>
      <c r="C90" s="739">
        <v>26437828.669999987</v>
      </c>
      <c r="D90" s="739"/>
      <c r="E90" s="739"/>
      <c r="F90" s="739"/>
      <c r="G90" s="740" t="s">
        <v>199</v>
      </c>
      <c r="H90" s="523"/>
    </row>
    <row r="91" spans="1:12" ht="24.9" customHeight="1">
      <c r="A91" s="711" t="s">
        <v>230</v>
      </c>
      <c r="B91" s="712">
        <f t="shared" si="1"/>
        <v>88629130.936499998</v>
      </c>
      <c r="C91" s="712">
        <v>88629130.936499998</v>
      </c>
      <c r="D91" s="712"/>
      <c r="E91" s="712"/>
      <c r="F91" s="712"/>
      <c r="G91" s="713" t="s">
        <v>7</v>
      </c>
      <c r="H91" s="523"/>
    </row>
    <row r="92" spans="1:12" ht="24.9" customHeight="1">
      <c r="A92" s="711" t="s">
        <v>231</v>
      </c>
      <c r="B92" s="712">
        <f t="shared" si="1"/>
        <v>9651432</v>
      </c>
      <c r="C92" s="712">
        <v>9651432</v>
      </c>
      <c r="D92" s="712"/>
      <c r="E92" s="712"/>
      <c r="F92" s="712"/>
      <c r="G92" s="713" t="s">
        <v>200</v>
      </c>
      <c r="H92" s="523"/>
    </row>
    <row r="93" spans="1:12" ht="24.9" customHeight="1">
      <c r="A93" s="711" t="s">
        <v>714</v>
      </c>
      <c r="B93" s="712">
        <f t="shared" si="1"/>
        <v>-102386094.59953694</v>
      </c>
      <c r="C93" s="712">
        <v>-102386094.59953694</v>
      </c>
      <c r="D93" s="712"/>
      <c r="E93" s="712"/>
      <c r="F93" s="712"/>
      <c r="G93" s="713" t="s">
        <v>201</v>
      </c>
      <c r="H93" s="523"/>
    </row>
    <row r="94" spans="1:12" ht="24.75" customHeight="1">
      <c r="A94" s="711" t="s">
        <v>233</v>
      </c>
      <c r="B94" s="712">
        <f t="shared" si="1"/>
        <v>-16982114.636860445</v>
      </c>
      <c r="C94" s="712"/>
      <c r="D94" s="712"/>
      <c r="E94" s="245">
        <v>-16982114.636860445</v>
      </c>
      <c r="F94" s="712"/>
      <c r="G94" s="713" t="s">
        <v>317</v>
      </c>
      <c r="H94" s="523"/>
    </row>
    <row r="95" spans="1:12" ht="24.75" customHeight="1">
      <c r="A95" s="714" t="s">
        <v>234</v>
      </c>
      <c r="B95" s="712">
        <f t="shared" si="1"/>
        <v>-134273967.0574871</v>
      </c>
      <c r="C95" s="712">
        <v>-134273967.0574871</v>
      </c>
      <c r="D95" s="712"/>
      <c r="E95" s="712"/>
      <c r="F95" s="712"/>
      <c r="G95" s="713" t="s">
        <v>632</v>
      </c>
      <c r="H95" s="523"/>
    </row>
    <row r="96" spans="1:12" ht="24.75" customHeight="1">
      <c r="A96" s="711" t="s">
        <v>751</v>
      </c>
      <c r="B96" s="712">
        <f t="shared" si="1"/>
        <v>7193850.8600000003</v>
      </c>
      <c r="C96" s="712">
        <v>7193850.8600000003</v>
      </c>
      <c r="D96" s="712"/>
      <c r="E96" s="712"/>
      <c r="F96" s="712"/>
      <c r="G96" s="713" t="s">
        <v>752</v>
      </c>
      <c r="H96" s="523"/>
    </row>
    <row r="97" spans="1:12" ht="24.75" customHeight="1">
      <c r="A97" s="711" t="s">
        <v>753</v>
      </c>
      <c r="B97" s="712">
        <f t="shared" si="1"/>
        <v>-216397586.50466514</v>
      </c>
      <c r="C97" s="712">
        <v>-216397586.50466514</v>
      </c>
      <c r="D97" s="712"/>
      <c r="E97" s="712"/>
      <c r="F97" s="712"/>
      <c r="G97" s="713" t="s">
        <v>754</v>
      </c>
      <c r="H97" s="523"/>
    </row>
    <row r="98" spans="1:12" ht="24.9" customHeight="1">
      <c r="A98" s="711" t="s">
        <v>755</v>
      </c>
      <c r="B98" s="712">
        <f t="shared" si="1"/>
        <v>49546498.609999999</v>
      </c>
      <c r="C98" s="712">
        <v>49546498.609999999</v>
      </c>
      <c r="D98" s="712"/>
      <c r="E98" s="712"/>
      <c r="F98" s="712"/>
      <c r="G98" s="713" t="s">
        <v>756</v>
      </c>
      <c r="H98" s="523"/>
    </row>
    <row r="99" spans="1:12" ht="24.9" customHeight="1" thickBot="1">
      <c r="A99" s="711" t="s">
        <v>235</v>
      </c>
      <c r="B99" s="712">
        <f t="shared" si="1"/>
        <v>-219093955.67164478</v>
      </c>
      <c r="C99" s="712"/>
      <c r="D99" s="712"/>
      <c r="E99" s="712">
        <v>-219093955.67164478</v>
      </c>
      <c r="F99" s="712"/>
      <c r="G99" s="713" t="s">
        <v>8</v>
      </c>
      <c r="H99" s="523"/>
    </row>
    <row r="100" spans="1:12" ht="24.9" customHeight="1">
      <c r="A100" s="589" t="s">
        <v>319</v>
      </c>
      <c r="B100" s="625">
        <f>SUM(B89:B99)</f>
        <v>-507674977.3936944</v>
      </c>
      <c r="C100" s="625">
        <f>SUM(C89:C99)</f>
        <v>-271598907.08518916</v>
      </c>
      <c r="D100" s="625"/>
      <c r="E100" s="625">
        <f>SUM(E89:E99)</f>
        <v>-236076070.30850524</v>
      </c>
      <c r="F100" s="625"/>
      <c r="G100" s="590"/>
      <c r="H100" s="523"/>
      <c r="I100" s="540"/>
      <c r="J100" s="540"/>
      <c r="K100" s="540"/>
      <c r="L100" s="540"/>
    </row>
    <row r="101" spans="1:12" ht="24.9" customHeight="1">
      <c r="A101" s="573" t="s">
        <v>710</v>
      </c>
      <c r="B101" s="493">
        <f>SUM(C101:F101)</f>
        <v>-219093955.67164478</v>
      </c>
      <c r="C101" s="493"/>
      <c r="D101" s="493"/>
      <c r="E101" s="493">
        <f>SUM(E99)</f>
        <v>-219093955.67164478</v>
      </c>
      <c r="F101" s="242"/>
      <c r="G101" s="574"/>
      <c r="H101" s="523"/>
      <c r="I101" s="523"/>
      <c r="J101" s="523"/>
      <c r="K101" s="523"/>
      <c r="L101" s="523"/>
    </row>
    <row r="102" spans="1:12" ht="24.9" customHeight="1">
      <c r="A102" s="591" t="s">
        <v>0</v>
      </c>
      <c r="B102" s="493"/>
      <c r="C102" s="493"/>
      <c r="D102" s="493"/>
      <c r="E102" s="493"/>
      <c r="F102" s="493"/>
      <c r="G102" s="592"/>
      <c r="H102" s="523"/>
      <c r="I102" s="523"/>
      <c r="J102" s="523"/>
      <c r="K102" s="523"/>
      <c r="L102" s="523"/>
    </row>
    <row r="103" spans="1:12" s="523" customFormat="1" ht="35.1" customHeight="1" thickBot="1">
      <c r="A103" s="961" t="s">
        <v>247</v>
      </c>
      <c r="B103" s="618">
        <f>+B100-B101</f>
        <v>-288581021.72204959</v>
      </c>
      <c r="C103" s="618">
        <f>+C100-C101-C102</f>
        <v>-271598907.08518916</v>
      </c>
      <c r="D103" s="618"/>
      <c r="E103" s="618">
        <f>+E100-E101-E102</f>
        <v>-16982114.63686046</v>
      </c>
      <c r="F103" s="618"/>
      <c r="G103" s="968"/>
    </row>
    <row r="104" spans="1:12" s="523" customFormat="1" ht="15.6" thickTop="1">
      <c r="A104" s="555"/>
      <c r="B104" s="575"/>
      <c r="C104" s="576"/>
      <c r="D104" s="576"/>
      <c r="E104" s="576"/>
      <c r="F104" s="576"/>
      <c r="G104" s="557"/>
      <c r="I104" s="521"/>
      <c r="J104" s="521"/>
      <c r="K104" s="521"/>
      <c r="L104" s="521"/>
    </row>
    <row r="105" spans="1:12" s="523" customFormat="1" ht="35.1" customHeight="1">
      <c r="A105" s="524" t="s">
        <v>459</v>
      </c>
      <c r="B105" s="266"/>
      <c r="C105" s="266"/>
      <c r="D105" s="285"/>
      <c r="E105" s="285"/>
      <c r="G105" s="577"/>
      <c r="I105" s="521"/>
      <c r="J105" s="521"/>
      <c r="K105" s="521"/>
      <c r="L105" s="521"/>
    </row>
    <row r="106" spans="1:12" ht="35.1" customHeight="1">
      <c r="A106" s="1424" t="s">
        <v>623</v>
      </c>
      <c r="B106" s="1425"/>
      <c r="C106" s="1425"/>
      <c r="D106" s="1425"/>
      <c r="E106" s="1425"/>
      <c r="F106" s="1425"/>
      <c r="G106" s="1425"/>
      <c r="H106" s="523"/>
    </row>
    <row r="107" spans="1:12" ht="35.1" customHeight="1">
      <c r="A107" s="1424" t="s">
        <v>624</v>
      </c>
      <c r="B107" s="1425"/>
      <c r="C107" s="1425"/>
      <c r="D107" s="1425"/>
      <c r="E107" s="1425"/>
      <c r="F107" s="1425"/>
      <c r="G107" s="1425"/>
      <c r="H107" s="523"/>
    </row>
    <row r="108" spans="1:12" ht="35.1" customHeight="1">
      <c r="A108" s="1424" t="s">
        <v>169</v>
      </c>
      <c r="B108" s="1425"/>
      <c r="C108" s="1425"/>
      <c r="D108" s="1425"/>
      <c r="E108" s="1425"/>
      <c r="F108" s="1425"/>
      <c r="G108" s="1425"/>
      <c r="H108" s="523"/>
    </row>
    <row r="109" spans="1:12" ht="35.1" customHeight="1">
      <c r="A109" s="1424" t="s">
        <v>178</v>
      </c>
      <c r="B109" s="1425"/>
      <c r="C109" s="1425"/>
      <c r="D109" s="1425"/>
      <c r="E109" s="1425"/>
      <c r="F109" s="1425"/>
      <c r="G109" s="1425"/>
      <c r="H109" s="523"/>
    </row>
    <row r="110" spans="1:12" ht="35.1" customHeight="1">
      <c r="A110" s="1424" t="s">
        <v>639</v>
      </c>
      <c r="B110" s="1425"/>
      <c r="C110" s="1425"/>
      <c r="D110" s="1425"/>
      <c r="E110" s="1425"/>
      <c r="F110" s="1425"/>
      <c r="G110" s="1425"/>
      <c r="H110" s="523"/>
    </row>
    <row r="111" spans="1:12">
      <c r="A111" s="555"/>
      <c r="B111" s="523"/>
      <c r="C111" s="523"/>
      <c r="D111" s="523"/>
      <c r="E111" s="523"/>
      <c r="F111" s="523"/>
      <c r="G111" s="523"/>
      <c r="H111" s="523"/>
    </row>
    <row r="112" spans="1:12" ht="15.6">
      <c r="A112" s="578"/>
      <c r="B112" s="579"/>
      <c r="C112" s="579"/>
      <c r="D112" s="579"/>
      <c r="E112" s="579"/>
      <c r="F112" s="579"/>
      <c r="G112" s="579"/>
      <c r="H112" s="523"/>
    </row>
    <row r="113" spans="1:8" ht="15.75" customHeight="1">
      <c r="A113" s="1423"/>
      <c r="B113" s="1423"/>
      <c r="C113" s="1423"/>
      <c r="D113" s="1423"/>
      <c r="E113" s="1423"/>
      <c r="F113" s="1423"/>
      <c r="G113" s="1423"/>
      <c r="H113" s="560"/>
    </row>
    <row r="114" spans="1:8">
      <c r="A114" s="266"/>
      <c r="B114" s="266"/>
      <c r="C114" s="266"/>
      <c r="D114" s="266"/>
      <c r="E114" s="266"/>
      <c r="F114" s="266"/>
      <c r="G114" s="266"/>
      <c r="H114" s="523"/>
    </row>
    <row r="115" spans="1:8">
      <c r="A115" s="266"/>
      <c r="B115" s="266"/>
      <c r="C115" s="266"/>
      <c r="D115" s="266"/>
      <c r="E115" s="266"/>
      <c r="F115" s="266"/>
      <c r="G115" s="266"/>
      <c r="H115" s="523"/>
    </row>
    <row r="116" spans="1:8">
      <c r="A116" s="266"/>
      <c r="B116" s="266"/>
      <c r="C116" s="266"/>
      <c r="D116" s="266"/>
      <c r="E116" s="266"/>
      <c r="F116" s="266"/>
      <c r="G116" s="266"/>
      <c r="H116" s="523"/>
    </row>
    <row r="117" spans="1:8" ht="15.6">
      <c r="A117" s="524"/>
      <c r="B117" s="266"/>
      <c r="C117" s="580"/>
      <c r="D117" s="580"/>
      <c r="E117" s="580"/>
      <c r="F117" s="580"/>
      <c r="G117" s="580"/>
      <c r="H117" s="556"/>
    </row>
    <row r="118" spans="1:8" ht="15.6">
      <c r="A118" s="524"/>
      <c r="B118" s="266"/>
      <c r="C118" s="580"/>
      <c r="D118" s="580"/>
      <c r="E118" s="580"/>
      <c r="F118" s="580"/>
      <c r="G118" s="580"/>
      <c r="H118" s="556"/>
    </row>
    <row r="119" spans="1:8">
      <c r="A119" s="581"/>
      <c r="B119" s="266"/>
      <c r="C119" s="285"/>
      <c r="D119" s="285"/>
      <c r="E119" s="266"/>
      <c r="F119" s="266"/>
      <c r="G119" s="266"/>
      <c r="H119" s="523"/>
    </row>
    <row r="120" spans="1:8">
      <c r="A120" s="581"/>
      <c r="B120" s="266"/>
      <c r="C120" s="80"/>
      <c r="D120" s="80"/>
      <c r="E120" s="266"/>
      <c r="F120" s="266"/>
      <c r="G120" s="266"/>
      <c r="H120" s="523"/>
    </row>
    <row r="121" spans="1:8">
      <c r="A121" s="581"/>
      <c r="B121" s="266"/>
      <c r="C121" s="80"/>
      <c r="D121" s="80"/>
      <c r="E121" s="266"/>
      <c r="F121" s="266"/>
      <c r="G121" s="266"/>
      <c r="H121" s="523"/>
    </row>
    <row r="122" spans="1:8">
      <c r="A122" s="581"/>
      <c r="B122" s="266"/>
      <c r="C122" s="80"/>
      <c r="D122" s="80"/>
      <c r="E122" s="266"/>
      <c r="F122" s="266"/>
      <c r="G122" s="266"/>
      <c r="H122" s="523"/>
    </row>
    <row r="123" spans="1:8">
      <c r="A123" s="581"/>
      <c r="B123" s="266"/>
      <c r="C123" s="80"/>
      <c r="D123" s="80"/>
      <c r="E123" s="266"/>
      <c r="F123" s="266"/>
      <c r="G123" s="266"/>
      <c r="H123" s="523"/>
    </row>
    <row r="124" spans="1:8">
      <c r="A124" s="581"/>
      <c r="B124" s="266"/>
      <c r="C124" s="80"/>
      <c r="D124" s="80"/>
      <c r="E124" s="266"/>
      <c r="F124" s="266"/>
      <c r="G124" s="266"/>
      <c r="H124" s="523"/>
    </row>
    <row r="125" spans="1:8">
      <c r="A125" s="581"/>
      <c r="B125" s="266"/>
      <c r="C125" s="80"/>
      <c r="D125" s="80"/>
      <c r="E125" s="266"/>
      <c r="F125" s="266"/>
      <c r="G125" s="266"/>
      <c r="H125" s="523"/>
    </row>
    <row r="126" spans="1:8">
      <c r="A126" s="581"/>
      <c r="B126" s="266"/>
      <c r="C126" s="80"/>
      <c r="D126" s="80"/>
      <c r="E126" s="266"/>
      <c r="F126" s="266"/>
      <c r="G126" s="266"/>
      <c r="H126" s="523"/>
    </row>
    <row r="127" spans="1:8">
      <c r="A127" s="581"/>
      <c r="B127" s="266"/>
      <c r="C127" s="80"/>
      <c r="D127" s="80"/>
      <c r="E127" s="266"/>
      <c r="F127" s="266"/>
      <c r="G127" s="266"/>
      <c r="H127" s="523"/>
    </row>
    <row r="128" spans="1:8">
      <c r="A128" s="581"/>
      <c r="B128" s="266"/>
      <c r="C128" s="80"/>
      <c r="D128" s="80"/>
      <c r="E128" s="266"/>
      <c r="F128" s="266"/>
      <c r="G128" s="266"/>
      <c r="H128" s="523"/>
    </row>
    <row r="129" spans="1:8">
      <c r="A129" s="581"/>
      <c r="B129" s="266"/>
      <c r="C129" s="80"/>
      <c r="D129" s="80"/>
      <c r="E129" s="266"/>
      <c r="F129" s="266"/>
      <c r="G129" s="266"/>
      <c r="H129" s="523"/>
    </row>
    <row r="130" spans="1:8">
      <c r="A130" s="266"/>
      <c r="B130" s="266"/>
      <c r="C130" s="80"/>
      <c r="D130" s="80"/>
      <c r="E130" s="266"/>
      <c r="F130" s="266"/>
      <c r="G130" s="266"/>
      <c r="H130" s="523"/>
    </row>
    <row r="131" spans="1:8">
      <c r="A131" s="581"/>
      <c r="B131" s="266"/>
      <c r="C131" s="80"/>
      <c r="D131" s="80"/>
      <c r="E131" s="266"/>
      <c r="F131" s="266"/>
      <c r="G131" s="266"/>
      <c r="H131" s="523"/>
    </row>
    <row r="132" spans="1:8">
      <c r="A132" s="266"/>
      <c r="B132" s="266"/>
      <c r="C132" s="80"/>
      <c r="D132" s="80"/>
      <c r="E132" s="266"/>
      <c r="F132" s="266"/>
      <c r="G132" s="266"/>
      <c r="H132" s="523"/>
    </row>
    <row r="133" spans="1:8">
      <c r="A133" s="581"/>
      <c r="B133" s="266"/>
      <c r="C133" s="266"/>
      <c r="D133" s="266"/>
      <c r="E133" s="266"/>
      <c r="F133" s="266"/>
      <c r="G133" s="266"/>
      <c r="H133" s="523"/>
    </row>
    <row r="134" spans="1:8">
      <c r="A134" s="581"/>
      <c r="B134" s="266"/>
      <c r="C134" s="266"/>
      <c r="D134" s="266"/>
      <c r="E134" s="266"/>
      <c r="F134" s="266"/>
      <c r="G134" s="266"/>
    </row>
    <row r="135" spans="1:8">
      <c r="A135" s="581"/>
      <c r="B135" s="266"/>
      <c r="C135" s="266"/>
      <c r="D135" s="266"/>
      <c r="E135" s="266"/>
      <c r="F135" s="266"/>
      <c r="G135" s="266"/>
    </row>
    <row r="136" spans="1:8">
      <c r="A136" s="581"/>
      <c r="B136" s="266"/>
      <c r="C136" s="266"/>
      <c r="D136" s="266"/>
      <c r="E136" s="266"/>
      <c r="F136" s="266"/>
      <c r="G136" s="266"/>
    </row>
    <row r="137" spans="1:8">
      <c r="A137" s="581"/>
      <c r="B137" s="266"/>
      <c r="C137" s="266"/>
      <c r="D137" s="266"/>
      <c r="E137" s="266"/>
      <c r="F137" s="266"/>
      <c r="G137" s="266"/>
    </row>
    <row r="138" spans="1:8">
      <c r="A138" s="581"/>
      <c r="B138" s="266"/>
      <c r="C138" s="266"/>
      <c r="D138" s="266"/>
      <c r="E138" s="266"/>
      <c r="F138" s="266"/>
      <c r="G138" s="266"/>
    </row>
    <row r="139" spans="1:8">
      <c r="A139" s="581"/>
      <c r="B139" s="266"/>
      <c r="C139" s="266"/>
      <c r="D139" s="266"/>
      <c r="E139" s="266"/>
      <c r="F139" s="266"/>
      <c r="G139" s="266"/>
    </row>
    <row r="140" spans="1:8">
      <c r="A140" s="581"/>
      <c r="B140" s="266"/>
      <c r="C140" s="266"/>
      <c r="D140" s="266"/>
      <c r="E140" s="266"/>
      <c r="F140" s="266"/>
      <c r="G140" s="266"/>
    </row>
    <row r="141" spans="1:8">
      <c r="A141" s="581"/>
      <c r="B141" s="266"/>
      <c r="C141" s="266"/>
      <c r="D141" s="266"/>
      <c r="E141" s="266"/>
      <c r="F141" s="266"/>
      <c r="G141" s="266"/>
    </row>
    <row r="142" spans="1:8">
      <c r="A142" s="581"/>
      <c r="B142" s="266"/>
      <c r="C142" s="266"/>
      <c r="D142" s="266"/>
      <c r="E142" s="266"/>
      <c r="F142" s="266"/>
      <c r="G142" s="266"/>
    </row>
    <row r="143" spans="1:8">
      <c r="A143" s="581"/>
      <c r="B143" s="266"/>
      <c r="C143" s="266"/>
      <c r="D143" s="266"/>
      <c r="E143" s="266"/>
      <c r="F143" s="266"/>
      <c r="G143" s="266"/>
    </row>
    <row r="144" spans="1:8">
      <c r="A144" s="581"/>
      <c r="B144" s="266"/>
      <c r="C144" s="266"/>
      <c r="D144" s="266"/>
      <c r="E144" s="266"/>
      <c r="F144" s="266"/>
      <c r="G144" s="266"/>
    </row>
    <row r="145" spans="1:7">
      <c r="A145" s="581"/>
      <c r="B145" s="266"/>
      <c r="C145" s="266"/>
      <c r="D145" s="266"/>
      <c r="E145" s="266"/>
      <c r="F145" s="266"/>
      <c r="G145" s="266"/>
    </row>
    <row r="146" spans="1:7">
      <c r="A146" s="581"/>
      <c r="B146" s="266"/>
      <c r="C146" s="266"/>
      <c r="D146" s="266"/>
      <c r="E146" s="266"/>
      <c r="F146" s="266"/>
      <c r="G146" s="266"/>
    </row>
    <row r="147" spans="1:7">
      <c r="A147" s="581"/>
      <c r="B147" s="266"/>
      <c r="C147" s="266"/>
      <c r="D147" s="266"/>
      <c r="E147" s="266"/>
      <c r="F147" s="266"/>
      <c r="G147" s="266"/>
    </row>
    <row r="148" spans="1:7">
      <c r="A148" s="581"/>
      <c r="B148" s="266"/>
      <c r="C148" s="266"/>
      <c r="D148" s="266"/>
      <c r="E148" s="266"/>
      <c r="F148" s="266"/>
      <c r="G148" s="266"/>
    </row>
    <row r="149" spans="1:7">
      <c r="A149" s="581"/>
      <c r="B149" s="266"/>
      <c r="C149" s="266"/>
      <c r="D149" s="266"/>
      <c r="E149" s="266"/>
      <c r="F149" s="266"/>
      <c r="G149" s="266"/>
    </row>
    <row r="150" spans="1:7">
      <c r="A150" s="581"/>
      <c r="B150" s="266"/>
      <c r="C150" s="266"/>
      <c r="D150" s="266"/>
      <c r="E150" s="266"/>
      <c r="F150" s="266"/>
      <c r="G150" s="266"/>
    </row>
    <row r="151" spans="1:7">
      <c r="A151" s="581"/>
      <c r="B151" s="266"/>
      <c r="C151" s="266"/>
      <c r="D151" s="266"/>
      <c r="E151" s="266"/>
      <c r="F151" s="266"/>
      <c r="G151" s="266"/>
    </row>
    <row r="152" spans="1:7">
      <c r="A152" s="581"/>
      <c r="B152" s="266"/>
      <c r="C152" s="266"/>
      <c r="D152" s="266"/>
      <c r="E152" s="266"/>
      <c r="F152" s="266"/>
      <c r="G152" s="266"/>
    </row>
    <row r="153" spans="1:7">
      <c r="A153" s="581"/>
      <c r="B153" s="266"/>
      <c r="C153" s="266"/>
      <c r="D153" s="266"/>
      <c r="E153" s="266"/>
      <c r="F153" s="266"/>
      <c r="G153" s="266"/>
    </row>
    <row r="154" spans="1:7">
      <c r="A154" s="581"/>
      <c r="B154" s="266"/>
      <c r="C154" s="266"/>
      <c r="D154" s="266"/>
      <c r="E154" s="266"/>
      <c r="F154" s="266"/>
      <c r="G154" s="266"/>
    </row>
    <row r="155" spans="1:7">
      <c r="A155" s="581"/>
      <c r="B155" s="266"/>
      <c r="C155" s="266"/>
      <c r="D155" s="266"/>
      <c r="E155" s="266"/>
      <c r="F155" s="266"/>
      <c r="G155" s="266"/>
    </row>
    <row r="156" spans="1:7">
      <c r="A156" s="581"/>
      <c r="B156" s="266"/>
      <c r="C156" s="266"/>
      <c r="D156" s="266"/>
      <c r="E156" s="266"/>
      <c r="F156" s="266"/>
      <c r="G156" s="266"/>
    </row>
    <row r="157" spans="1:7">
      <c r="A157" s="581"/>
      <c r="B157" s="266"/>
      <c r="C157" s="266"/>
      <c r="D157" s="266"/>
      <c r="E157" s="266"/>
      <c r="F157" s="266"/>
      <c r="G157" s="266"/>
    </row>
    <row r="158" spans="1:7">
      <c r="A158" s="581"/>
      <c r="B158" s="266"/>
      <c r="C158" s="266"/>
      <c r="D158" s="266"/>
      <c r="E158" s="266"/>
      <c r="F158" s="266"/>
      <c r="G158" s="266"/>
    </row>
    <row r="159" spans="1:7">
      <c r="A159" s="581"/>
      <c r="B159" s="266"/>
      <c r="C159" s="266"/>
      <c r="D159" s="266"/>
      <c r="E159" s="266"/>
      <c r="F159" s="266"/>
      <c r="G159" s="266"/>
    </row>
    <row r="160" spans="1:7">
      <c r="A160" s="581"/>
      <c r="B160" s="266"/>
      <c r="C160" s="266"/>
      <c r="D160" s="266"/>
      <c r="E160" s="266"/>
      <c r="F160" s="266"/>
      <c r="G160" s="266"/>
    </row>
    <row r="161" spans="1:7">
      <c r="A161" s="581"/>
      <c r="B161" s="266"/>
      <c r="C161" s="266"/>
      <c r="D161" s="266"/>
      <c r="E161" s="266"/>
      <c r="F161" s="266"/>
      <c r="G161" s="266"/>
    </row>
    <row r="162" spans="1:7">
      <c r="A162" s="581"/>
      <c r="B162" s="266"/>
      <c r="C162" s="266"/>
      <c r="D162" s="266"/>
      <c r="E162" s="266"/>
      <c r="F162" s="266"/>
      <c r="G162" s="266"/>
    </row>
    <row r="163" spans="1:7">
      <c r="A163" s="581"/>
      <c r="B163" s="266"/>
      <c r="C163" s="266"/>
      <c r="D163" s="266"/>
      <c r="E163" s="266"/>
      <c r="F163" s="266"/>
      <c r="G163" s="266"/>
    </row>
    <row r="164" spans="1:7">
      <c r="A164" s="581"/>
      <c r="B164" s="266"/>
      <c r="C164" s="266"/>
      <c r="D164" s="266"/>
      <c r="E164" s="266"/>
      <c r="F164" s="266"/>
      <c r="G164" s="266"/>
    </row>
    <row r="165" spans="1:7">
      <c r="A165" s="581"/>
      <c r="B165" s="266"/>
      <c r="C165" s="266"/>
      <c r="D165" s="266"/>
      <c r="E165" s="266"/>
      <c r="F165" s="266"/>
      <c r="G165" s="266"/>
    </row>
    <row r="166" spans="1:7">
      <c r="A166" s="581"/>
      <c r="B166" s="266"/>
      <c r="C166" s="266"/>
      <c r="D166" s="266"/>
      <c r="E166" s="266"/>
      <c r="F166" s="266"/>
      <c r="G166" s="266"/>
    </row>
    <row r="167" spans="1:7">
      <c r="A167" s="581"/>
      <c r="B167" s="266"/>
      <c r="C167" s="266"/>
      <c r="D167" s="266"/>
      <c r="E167" s="266"/>
      <c r="F167" s="266"/>
      <c r="G167" s="266"/>
    </row>
    <row r="168" spans="1:7">
      <c r="A168" s="581"/>
      <c r="B168" s="266"/>
      <c r="C168" s="266"/>
      <c r="D168" s="266"/>
      <c r="E168" s="266"/>
      <c r="F168" s="266"/>
      <c r="G168" s="266"/>
    </row>
    <row r="169" spans="1:7">
      <c r="A169" s="581"/>
      <c r="B169" s="266"/>
      <c r="C169" s="266"/>
      <c r="D169" s="266"/>
      <c r="E169" s="266"/>
      <c r="F169" s="266"/>
      <c r="G169" s="266"/>
    </row>
    <row r="170" spans="1:7">
      <c r="A170" s="581"/>
      <c r="B170" s="266"/>
      <c r="C170" s="266"/>
      <c r="D170" s="266"/>
      <c r="E170" s="266"/>
      <c r="F170" s="266"/>
      <c r="G170" s="266"/>
    </row>
    <row r="171" spans="1:7">
      <c r="A171" s="581"/>
      <c r="B171" s="266"/>
      <c r="C171" s="266"/>
      <c r="D171" s="266"/>
      <c r="E171" s="266"/>
      <c r="F171" s="266"/>
      <c r="G171" s="266"/>
    </row>
    <row r="172" spans="1:7">
      <c r="A172" s="581"/>
      <c r="B172" s="266"/>
      <c r="C172" s="266"/>
      <c r="D172" s="266"/>
      <c r="E172" s="266"/>
      <c r="F172" s="266"/>
      <c r="G172" s="266"/>
    </row>
    <row r="173" spans="1:7">
      <c r="A173" s="581"/>
      <c r="B173" s="266"/>
      <c r="C173" s="266"/>
      <c r="D173" s="266"/>
      <c r="E173" s="266"/>
      <c r="F173" s="266"/>
      <c r="G173" s="266"/>
    </row>
    <row r="174" spans="1:7">
      <c r="A174" s="581"/>
      <c r="B174" s="266"/>
      <c r="C174" s="266"/>
      <c r="D174" s="266"/>
      <c r="E174" s="266"/>
      <c r="F174" s="266"/>
      <c r="G174" s="266"/>
    </row>
    <row r="175" spans="1:7">
      <c r="A175" s="581"/>
      <c r="B175" s="266"/>
      <c r="C175" s="266"/>
      <c r="D175" s="266"/>
      <c r="E175" s="266"/>
      <c r="F175" s="266"/>
      <c r="G175" s="266"/>
    </row>
    <row r="176" spans="1:7">
      <c r="A176" s="581"/>
      <c r="B176" s="266"/>
      <c r="C176" s="266"/>
      <c r="D176" s="266"/>
      <c r="E176" s="266"/>
      <c r="F176" s="266"/>
      <c r="G176" s="266"/>
    </row>
    <row r="177" spans="1:7">
      <c r="A177" s="581"/>
      <c r="B177" s="266"/>
      <c r="C177" s="266"/>
      <c r="D177" s="266"/>
      <c r="E177" s="266"/>
      <c r="F177" s="266"/>
      <c r="G177" s="266"/>
    </row>
    <row r="178" spans="1:7">
      <c r="A178" s="581"/>
      <c r="B178" s="266"/>
      <c r="C178" s="266"/>
      <c r="D178" s="266"/>
      <c r="E178" s="266"/>
      <c r="F178" s="266"/>
      <c r="G178" s="266"/>
    </row>
    <row r="179" spans="1:7">
      <c r="A179" s="581"/>
      <c r="B179" s="266"/>
      <c r="C179" s="266"/>
      <c r="D179" s="266"/>
      <c r="E179" s="266"/>
      <c r="F179" s="266"/>
      <c r="G179" s="266"/>
    </row>
    <row r="180" spans="1:7">
      <c r="A180" s="581"/>
      <c r="B180" s="266"/>
      <c r="C180" s="266"/>
      <c r="D180" s="266"/>
      <c r="E180" s="266"/>
      <c r="F180" s="266"/>
      <c r="G180" s="266"/>
    </row>
    <row r="181" spans="1:7">
      <c r="A181" s="581"/>
      <c r="B181" s="266"/>
      <c r="C181" s="266"/>
      <c r="D181" s="266"/>
      <c r="E181" s="266"/>
      <c r="F181" s="266"/>
      <c r="G181" s="266"/>
    </row>
    <row r="182" spans="1:7">
      <c r="A182" s="581"/>
      <c r="B182" s="266"/>
      <c r="C182" s="266"/>
      <c r="D182" s="266"/>
      <c r="E182" s="266"/>
      <c r="F182" s="266"/>
      <c r="G182" s="266"/>
    </row>
    <row r="183" spans="1:7">
      <c r="A183" s="581"/>
      <c r="B183" s="266"/>
      <c r="C183" s="266"/>
      <c r="D183" s="266"/>
      <c r="E183" s="266"/>
      <c r="F183" s="266"/>
      <c r="G183" s="266"/>
    </row>
    <row r="184" spans="1:7">
      <c r="A184" s="581"/>
      <c r="B184" s="266"/>
      <c r="C184" s="266"/>
      <c r="D184" s="266"/>
      <c r="E184" s="266"/>
      <c r="F184" s="266"/>
      <c r="G184" s="266"/>
    </row>
    <row r="185" spans="1:7">
      <c r="A185" s="581"/>
      <c r="B185" s="266"/>
      <c r="C185" s="266"/>
      <c r="D185" s="266"/>
      <c r="E185" s="266"/>
      <c r="F185" s="266"/>
      <c r="G185" s="266"/>
    </row>
    <row r="186" spans="1:7">
      <c r="A186" s="581"/>
      <c r="B186" s="266"/>
      <c r="C186" s="266"/>
      <c r="D186" s="266"/>
      <c r="E186" s="266"/>
      <c r="F186" s="266"/>
      <c r="G186" s="266"/>
    </row>
    <row r="187" spans="1:7">
      <c r="A187" s="581"/>
      <c r="B187" s="266"/>
      <c r="C187" s="266"/>
      <c r="D187" s="266"/>
      <c r="E187" s="266"/>
      <c r="F187" s="266"/>
      <c r="G187" s="266"/>
    </row>
    <row r="188" spans="1:7">
      <c r="A188" s="581"/>
      <c r="B188" s="266"/>
      <c r="C188" s="266"/>
      <c r="D188" s="266"/>
      <c r="E188" s="266"/>
      <c r="F188" s="266"/>
      <c r="G188" s="266"/>
    </row>
    <row r="189" spans="1:7">
      <c r="A189" s="581"/>
      <c r="B189" s="266"/>
      <c r="C189" s="266"/>
      <c r="D189" s="266"/>
      <c r="E189" s="266"/>
      <c r="F189" s="266"/>
      <c r="G189" s="266"/>
    </row>
    <row r="190" spans="1:7">
      <c r="A190" s="581"/>
      <c r="B190" s="266"/>
      <c r="C190" s="266"/>
      <c r="D190" s="266"/>
      <c r="E190" s="266"/>
      <c r="F190" s="266"/>
      <c r="G190" s="266"/>
    </row>
    <row r="191" spans="1:7">
      <c r="A191" s="581"/>
      <c r="B191" s="266"/>
      <c r="C191" s="266"/>
      <c r="D191" s="266"/>
      <c r="E191" s="266"/>
      <c r="F191" s="266"/>
      <c r="G191" s="266"/>
    </row>
    <row r="192" spans="1:7">
      <c r="A192" s="581"/>
      <c r="B192" s="266"/>
      <c r="C192" s="266"/>
      <c r="D192" s="266"/>
      <c r="E192" s="266"/>
      <c r="F192" s="266"/>
      <c r="G192" s="266"/>
    </row>
    <row r="193" spans="1:7">
      <c r="A193" s="581"/>
      <c r="B193" s="266"/>
      <c r="C193" s="266"/>
      <c r="D193" s="266"/>
      <c r="E193" s="266"/>
      <c r="F193" s="266"/>
      <c r="G193" s="266"/>
    </row>
    <row r="194" spans="1:7">
      <c r="A194" s="581"/>
      <c r="B194" s="266"/>
      <c r="C194" s="266"/>
      <c r="D194" s="266"/>
      <c r="E194" s="266"/>
      <c r="F194" s="266"/>
      <c r="G194" s="266"/>
    </row>
    <row r="195" spans="1:7">
      <c r="A195" s="581"/>
      <c r="B195" s="266"/>
      <c r="C195" s="266"/>
      <c r="D195" s="266"/>
      <c r="E195" s="266"/>
      <c r="F195" s="266"/>
      <c r="G195" s="266"/>
    </row>
    <row r="196" spans="1:7">
      <c r="A196" s="581"/>
      <c r="B196" s="266"/>
      <c r="C196" s="266"/>
      <c r="D196" s="266"/>
      <c r="E196" s="266"/>
      <c r="F196" s="266"/>
      <c r="G196" s="266"/>
    </row>
    <row r="197" spans="1:7">
      <c r="A197" s="581"/>
      <c r="B197" s="266"/>
      <c r="C197" s="266"/>
      <c r="D197" s="266"/>
      <c r="E197" s="266"/>
      <c r="F197" s="266"/>
      <c r="G197" s="266"/>
    </row>
    <row r="198" spans="1:7">
      <c r="A198" s="581"/>
      <c r="B198" s="266"/>
      <c r="C198" s="266"/>
      <c r="D198" s="266"/>
      <c r="E198" s="266"/>
      <c r="F198" s="266"/>
      <c r="G198" s="266"/>
    </row>
    <row r="199" spans="1:7">
      <c r="A199" s="581"/>
      <c r="B199" s="266"/>
      <c r="C199" s="266"/>
      <c r="D199" s="266"/>
      <c r="E199" s="266"/>
      <c r="F199" s="266"/>
      <c r="G199" s="266"/>
    </row>
    <row r="200" spans="1:7">
      <c r="A200" s="581"/>
      <c r="B200" s="266"/>
      <c r="C200" s="266"/>
      <c r="D200" s="266"/>
      <c r="E200" s="266"/>
      <c r="F200" s="266"/>
      <c r="G200" s="266"/>
    </row>
    <row r="201" spans="1:7">
      <c r="A201" s="581"/>
      <c r="B201" s="266"/>
      <c r="C201" s="266"/>
      <c r="D201" s="266"/>
      <c r="E201" s="266"/>
      <c r="F201" s="266"/>
      <c r="G201" s="266"/>
    </row>
    <row r="202" spans="1:7">
      <c r="A202" s="581"/>
      <c r="B202" s="266"/>
      <c r="C202" s="266"/>
      <c r="D202" s="266"/>
      <c r="E202" s="266"/>
      <c r="F202" s="266"/>
      <c r="G202" s="266"/>
    </row>
    <row r="203" spans="1:7">
      <c r="A203" s="581"/>
      <c r="B203" s="266"/>
      <c r="C203" s="266"/>
      <c r="D203" s="266"/>
      <c r="E203" s="266"/>
      <c r="F203" s="266"/>
      <c r="G203" s="266"/>
    </row>
    <row r="204" spans="1:7">
      <c r="A204" s="581"/>
      <c r="B204" s="266"/>
      <c r="C204" s="266"/>
      <c r="D204" s="266"/>
      <c r="E204" s="266"/>
      <c r="F204" s="266"/>
      <c r="G204" s="266"/>
    </row>
    <row r="205" spans="1:7">
      <c r="A205" s="581"/>
      <c r="B205" s="266"/>
      <c r="C205" s="266"/>
      <c r="D205" s="266"/>
      <c r="E205" s="266"/>
      <c r="F205" s="266"/>
      <c r="G205" s="266"/>
    </row>
    <row r="206" spans="1:7">
      <c r="A206" s="581"/>
      <c r="B206" s="266"/>
      <c r="C206" s="266"/>
      <c r="D206" s="266"/>
      <c r="E206" s="266"/>
      <c r="F206" s="266"/>
      <c r="G206" s="266"/>
    </row>
    <row r="207" spans="1:7">
      <c r="A207" s="581"/>
      <c r="B207" s="266"/>
      <c r="C207" s="266"/>
      <c r="D207" s="266"/>
      <c r="E207" s="266"/>
      <c r="F207" s="266"/>
      <c r="G207" s="266"/>
    </row>
    <row r="208" spans="1:7">
      <c r="A208" s="581"/>
      <c r="B208" s="266"/>
      <c r="C208" s="266"/>
      <c r="D208" s="266"/>
      <c r="E208" s="266"/>
      <c r="F208" s="266"/>
      <c r="G208" s="266"/>
    </row>
    <row r="209" spans="1:7">
      <c r="A209" s="581"/>
      <c r="B209" s="266"/>
      <c r="C209" s="266"/>
      <c r="D209" s="266"/>
      <c r="E209" s="266"/>
      <c r="F209" s="266"/>
      <c r="G209" s="266"/>
    </row>
    <row r="210" spans="1:7">
      <c r="A210" s="581"/>
      <c r="B210" s="266"/>
      <c r="C210" s="266"/>
      <c r="D210" s="266"/>
      <c r="E210" s="266"/>
      <c r="F210" s="266"/>
      <c r="G210" s="266"/>
    </row>
    <row r="211" spans="1:7">
      <c r="A211" s="581"/>
      <c r="B211" s="266"/>
      <c r="C211" s="266"/>
      <c r="D211" s="266"/>
      <c r="E211" s="266"/>
      <c r="F211" s="266"/>
      <c r="G211" s="266"/>
    </row>
    <row r="212" spans="1:7">
      <c r="A212" s="581"/>
      <c r="B212" s="266"/>
      <c r="C212" s="266"/>
      <c r="D212" s="266"/>
      <c r="E212" s="266"/>
      <c r="F212" s="266"/>
      <c r="G212" s="266"/>
    </row>
    <row r="213" spans="1:7">
      <c r="A213" s="581"/>
      <c r="B213" s="266"/>
      <c r="C213" s="266"/>
      <c r="D213" s="266"/>
      <c r="E213" s="266"/>
      <c r="F213" s="266"/>
      <c r="G213" s="266"/>
    </row>
    <row r="214" spans="1:7">
      <c r="A214" s="581"/>
      <c r="B214" s="266"/>
      <c r="C214" s="266"/>
      <c r="D214" s="266"/>
      <c r="E214" s="266"/>
      <c r="F214" s="266"/>
      <c r="G214" s="266"/>
    </row>
    <row r="215" spans="1:7">
      <c r="A215" s="581"/>
      <c r="B215" s="266"/>
      <c r="C215" s="266"/>
      <c r="D215" s="266"/>
      <c r="E215" s="266"/>
      <c r="F215" s="266"/>
      <c r="G215" s="266"/>
    </row>
    <row r="216" spans="1:7">
      <c r="A216" s="581"/>
      <c r="B216" s="266"/>
      <c r="C216" s="266"/>
      <c r="D216" s="266"/>
      <c r="E216" s="266"/>
      <c r="F216" s="266"/>
      <c r="G216" s="266"/>
    </row>
    <row r="217" spans="1:7">
      <c r="A217" s="581"/>
      <c r="B217" s="266"/>
      <c r="C217" s="266"/>
      <c r="D217" s="266"/>
      <c r="E217" s="266"/>
      <c r="F217" s="266"/>
      <c r="G217" s="266"/>
    </row>
    <row r="218" spans="1:7">
      <c r="A218" s="581"/>
      <c r="B218" s="266"/>
      <c r="C218" s="266"/>
      <c r="D218" s="266"/>
      <c r="E218" s="266"/>
      <c r="F218" s="266"/>
      <c r="G218" s="266"/>
    </row>
    <row r="219" spans="1:7">
      <c r="A219" s="581"/>
      <c r="B219" s="266"/>
      <c r="C219" s="266"/>
      <c r="D219" s="266"/>
      <c r="E219" s="266"/>
      <c r="F219" s="266"/>
      <c r="G219" s="266"/>
    </row>
    <row r="220" spans="1:7">
      <c r="A220" s="581"/>
      <c r="B220" s="266"/>
      <c r="C220" s="266"/>
      <c r="D220" s="266"/>
      <c r="E220" s="266"/>
      <c r="F220" s="266"/>
      <c r="G220" s="266"/>
    </row>
    <row r="221" spans="1:7">
      <c r="A221" s="581"/>
      <c r="B221" s="266"/>
      <c r="C221" s="266"/>
      <c r="D221" s="266"/>
      <c r="E221" s="266"/>
      <c r="F221" s="266"/>
      <c r="G221" s="266"/>
    </row>
    <row r="222" spans="1:7">
      <c r="A222" s="581"/>
      <c r="B222" s="266"/>
      <c r="C222" s="266"/>
      <c r="D222" s="266"/>
      <c r="E222" s="266"/>
      <c r="F222" s="266"/>
      <c r="G222" s="266"/>
    </row>
    <row r="223" spans="1:7">
      <c r="A223" s="581"/>
      <c r="B223" s="266"/>
      <c r="C223" s="266"/>
      <c r="D223" s="266"/>
      <c r="E223" s="266"/>
      <c r="F223" s="266"/>
      <c r="G223" s="266"/>
    </row>
    <row r="224" spans="1:7">
      <c r="A224" s="581"/>
      <c r="B224" s="266"/>
      <c r="C224" s="266"/>
      <c r="D224" s="266"/>
      <c r="E224" s="266"/>
      <c r="F224" s="266"/>
      <c r="G224" s="266"/>
    </row>
    <row r="225" spans="1:7">
      <c r="A225" s="581"/>
      <c r="B225" s="266"/>
      <c r="C225" s="266"/>
      <c r="D225" s="266"/>
      <c r="E225" s="266"/>
      <c r="F225" s="266"/>
      <c r="G225" s="266"/>
    </row>
    <row r="226" spans="1:7">
      <c r="A226" s="581"/>
      <c r="B226" s="266"/>
      <c r="C226" s="266"/>
      <c r="D226" s="266"/>
      <c r="E226" s="266"/>
      <c r="F226" s="266"/>
      <c r="G226" s="266"/>
    </row>
    <row r="227" spans="1:7">
      <c r="A227" s="581"/>
      <c r="B227" s="266"/>
      <c r="C227" s="266"/>
      <c r="D227" s="266"/>
      <c r="E227" s="266"/>
      <c r="F227" s="266"/>
      <c r="G227" s="266"/>
    </row>
    <row r="228" spans="1:7">
      <c r="A228" s="581"/>
      <c r="B228" s="266"/>
      <c r="C228" s="266"/>
      <c r="D228" s="266"/>
      <c r="E228" s="266"/>
      <c r="F228" s="266"/>
      <c r="G228" s="266"/>
    </row>
    <row r="229" spans="1:7">
      <c r="A229" s="581"/>
      <c r="B229" s="266"/>
      <c r="C229" s="266"/>
      <c r="D229" s="266"/>
      <c r="E229" s="266"/>
      <c r="F229" s="266"/>
      <c r="G229" s="266"/>
    </row>
    <row r="230" spans="1:7">
      <c r="A230" s="581"/>
      <c r="B230" s="266"/>
      <c r="C230" s="266"/>
      <c r="D230" s="266"/>
      <c r="E230" s="266"/>
      <c r="F230" s="266"/>
      <c r="G230" s="266"/>
    </row>
    <row r="231" spans="1:7">
      <c r="A231" s="581"/>
      <c r="B231" s="266"/>
      <c r="C231" s="266"/>
      <c r="D231" s="266"/>
      <c r="E231" s="266"/>
      <c r="F231" s="266"/>
      <c r="G231" s="266"/>
    </row>
    <row r="232" spans="1:7">
      <c r="A232" s="581"/>
      <c r="B232" s="266"/>
      <c r="C232" s="266"/>
      <c r="D232" s="266"/>
      <c r="E232" s="266"/>
      <c r="F232" s="266"/>
      <c r="G232" s="266"/>
    </row>
    <row r="233" spans="1:7">
      <c r="A233" s="581"/>
      <c r="B233" s="266"/>
      <c r="C233" s="266"/>
      <c r="D233" s="266"/>
      <c r="E233" s="266"/>
      <c r="F233" s="266"/>
      <c r="G233" s="266"/>
    </row>
    <row r="234" spans="1:7">
      <c r="A234" s="581"/>
      <c r="B234" s="266"/>
      <c r="C234" s="266"/>
      <c r="D234" s="266"/>
      <c r="E234" s="266"/>
      <c r="F234" s="266"/>
      <c r="G234" s="266"/>
    </row>
    <row r="235" spans="1:7">
      <c r="A235" s="581"/>
      <c r="B235" s="266"/>
      <c r="C235" s="266"/>
      <c r="D235" s="266"/>
      <c r="E235" s="266"/>
      <c r="F235" s="266"/>
      <c r="G235" s="266"/>
    </row>
    <row r="236" spans="1:7">
      <c r="A236" s="581"/>
      <c r="B236" s="266"/>
      <c r="C236" s="266"/>
      <c r="D236" s="266"/>
      <c r="E236" s="266"/>
      <c r="F236" s="266"/>
      <c r="G236" s="266"/>
    </row>
    <row r="237" spans="1:7">
      <c r="A237" s="581"/>
      <c r="B237" s="266"/>
      <c r="C237" s="266"/>
      <c r="D237" s="266"/>
      <c r="E237" s="266"/>
      <c r="F237" s="266"/>
      <c r="G237" s="266"/>
    </row>
    <row r="238" spans="1:7">
      <c r="A238" s="581"/>
      <c r="B238" s="266"/>
      <c r="C238" s="266"/>
      <c r="D238" s="266"/>
      <c r="E238" s="266"/>
      <c r="F238" s="266"/>
      <c r="G238" s="266"/>
    </row>
    <row r="239" spans="1:7">
      <c r="A239" s="581"/>
      <c r="B239" s="266"/>
      <c r="C239" s="266"/>
      <c r="D239" s="266"/>
      <c r="E239" s="266"/>
      <c r="F239" s="266"/>
      <c r="G239" s="266"/>
    </row>
    <row r="240" spans="1:7">
      <c r="A240" s="581"/>
      <c r="B240" s="266"/>
      <c r="C240" s="266"/>
      <c r="D240" s="266"/>
      <c r="E240" s="266"/>
      <c r="F240" s="266"/>
      <c r="G240" s="266"/>
    </row>
    <row r="241" spans="1:7">
      <c r="A241" s="581"/>
      <c r="B241" s="266"/>
      <c r="C241" s="266"/>
      <c r="D241" s="266"/>
      <c r="E241" s="266"/>
      <c r="F241" s="266"/>
      <c r="G241" s="266"/>
    </row>
    <row r="242" spans="1:7">
      <c r="A242" s="581"/>
      <c r="B242" s="266"/>
      <c r="C242" s="266"/>
      <c r="D242" s="266"/>
      <c r="E242" s="266"/>
      <c r="F242" s="266"/>
      <c r="G242" s="266"/>
    </row>
    <row r="243" spans="1:7">
      <c r="A243" s="581"/>
      <c r="B243" s="266"/>
      <c r="C243" s="266"/>
      <c r="D243" s="266"/>
      <c r="E243" s="266"/>
      <c r="F243" s="266"/>
      <c r="G243" s="266"/>
    </row>
    <row r="244" spans="1:7">
      <c r="A244" s="581"/>
      <c r="B244" s="266"/>
      <c r="C244" s="266"/>
      <c r="D244" s="266"/>
      <c r="E244" s="266"/>
      <c r="F244" s="266"/>
      <c r="G244" s="266"/>
    </row>
    <row r="245" spans="1:7">
      <c r="A245" s="581"/>
      <c r="B245" s="266"/>
      <c r="C245" s="266"/>
      <c r="D245" s="266"/>
      <c r="E245" s="266"/>
      <c r="F245" s="266"/>
      <c r="G245" s="266"/>
    </row>
    <row r="246" spans="1:7">
      <c r="A246" s="581"/>
      <c r="B246" s="266"/>
      <c r="C246" s="266"/>
      <c r="D246" s="266"/>
      <c r="E246" s="266"/>
      <c r="F246" s="266"/>
      <c r="G246" s="266"/>
    </row>
    <row r="247" spans="1:7">
      <c r="A247" s="581"/>
      <c r="B247" s="266"/>
      <c r="C247" s="266"/>
      <c r="D247" s="266"/>
      <c r="E247" s="266"/>
      <c r="F247" s="266"/>
      <c r="G247" s="266"/>
    </row>
    <row r="248" spans="1:7">
      <c r="A248" s="581"/>
      <c r="B248" s="266"/>
      <c r="C248" s="266"/>
      <c r="D248" s="266"/>
      <c r="E248" s="266"/>
      <c r="F248" s="266"/>
      <c r="G248" s="266"/>
    </row>
    <row r="249" spans="1:7">
      <c r="A249" s="581"/>
      <c r="B249" s="266"/>
      <c r="C249" s="266"/>
      <c r="D249" s="266"/>
      <c r="E249" s="266"/>
      <c r="F249" s="266"/>
      <c r="G249" s="266"/>
    </row>
    <row r="250" spans="1:7">
      <c r="A250" s="581"/>
      <c r="B250" s="266"/>
      <c r="C250" s="266"/>
      <c r="D250" s="266"/>
      <c r="E250" s="266"/>
      <c r="F250" s="266"/>
      <c r="G250" s="266"/>
    </row>
    <row r="251" spans="1:7">
      <c r="A251" s="581"/>
      <c r="B251" s="266"/>
      <c r="C251" s="266"/>
      <c r="D251" s="266"/>
      <c r="E251" s="266"/>
      <c r="F251" s="266"/>
      <c r="G251" s="266"/>
    </row>
    <row r="252" spans="1:7">
      <c r="A252" s="581"/>
      <c r="B252" s="266"/>
      <c r="C252" s="266"/>
      <c r="D252" s="266"/>
      <c r="E252" s="266"/>
      <c r="F252" s="266"/>
      <c r="G252" s="266"/>
    </row>
    <row r="253" spans="1:7">
      <c r="A253" s="581"/>
      <c r="B253" s="266"/>
      <c r="C253" s="266"/>
      <c r="D253" s="266"/>
      <c r="E253" s="266"/>
      <c r="F253" s="266"/>
      <c r="G253" s="266"/>
    </row>
    <row r="254" spans="1:7">
      <c r="A254" s="581"/>
      <c r="B254" s="266"/>
      <c r="C254" s="266"/>
      <c r="D254" s="266"/>
      <c r="E254" s="266"/>
      <c r="F254" s="266"/>
      <c r="G254" s="266"/>
    </row>
    <row r="255" spans="1:7">
      <c r="A255" s="581"/>
      <c r="B255" s="266"/>
      <c r="C255" s="266"/>
      <c r="D255" s="266"/>
      <c r="E255" s="266"/>
      <c r="F255" s="266"/>
      <c r="G255" s="266"/>
    </row>
    <row r="256" spans="1:7">
      <c r="A256" s="581"/>
      <c r="B256" s="266"/>
      <c r="C256" s="266"/>
      <c r="D256" s="266"/>
      <c r="E256" s="266"/>
      <c r="F256" s="266"/>
      <c r="G256" s="266"/>
    </row>
    <row r="257" spans="1:7">
      <c r="A257" s="581"/>
      <c r="B257" s="266"/>
      <c r="C257" s="266"/>
      <c r="D257" s="266"/>
      <c r="E257" s="266"/>
      <c r="F257" s="266"/>
      <c r="G257" s="266"/>
    </row>
    <row r="258" spans="1:7">
      <c r="A258" s="581"/>
      <c r="B258" s="266"/>
      <c r="C258" s="266"/>
      <c r="D258" s="266"/>
      <c r="E258" s="266"/>
      <c r="F258" s="266"/>
      <c r="G258" s="266"/>
    </row>
    <row r="259" spans="1:7">
      <c r="A259" s="581"/>
      <c r="B259" s="266"/>
      <c r="C259" s="266"/>
      <c r="D259" s="266"/>
      <c r="E259" s="266"/>
      <c r="F259" s="266"/>
      <c r="G259" s="266"/>
    </row>
    <row r="260" spans="1:7">
      <c r="A260" s="581"/>
      <c r="B260" s="266"/>
      <c r="C260" s="266"/>
      <c r="D260" s="266"/>
      <c r="E260" s="266"/>
      <c r="F260" s="266"/>
      <c r="G260" s="266"/>
    </row>
    <row r="261" spans="1:7">
      <c r="A261" s="581"/>
      <c r="B261" s="266"/>
      <c r="C261" s="266"/>
      <c r="D261" s="266"/>
      <c r="E261" s="266"/>
      <c r="F261" s="266"/>
      <c r="G261" s="266"/>
    </row>
    <row r="262" spans="1:7">
      <c r="A262" s="581"/>
      <c r="B262" s="266"/>
      <c r="C262" s="266"/>
      <c r="D262" s="266"/>
      <c r="E262" s="266"/>
      <c r="F262" s="266"/>
      <c r="G262" s="266"/>
    </row>
    <row r="263" spans="1:7">
      <c r="A263" s="581"/>
      <c r="B263" s="266"/>
      <c r="C263" s="266"/>
      <c r="D263" s="266"/>
      <c r="E263" s="266"/>
      <c r="F263" s="266"/>
      <c r="G263" s="266"/>
    </row>
    <row r="264" spans="1:7">
      <c r="A264" s="581"/>
      <c r="B264" s="266"/>
      <c r="C264" s="266"/>
      <c r="D264" s="266"/>
      <c r="E264" s="266"/>
      <c r="F264" s="266"/>
      <c r="G264" s="266"/>
    </row>
    <row r="265" spans="1:7">
      <c r="A265" s="581"/>
      <c r="B265" s="266"/>
      <c r="C265" s="266"/>
      <c r="D265" s="266"/>
      <c r="E265" s="266"/>
      <c r="F265" s="266"/>
      <c r="G265" s="266"/>
    </row>
    <row r="266" spans="1:7">
      <c r="A266" s="581"/>
      <c r="B266" s="266"/>
      <c r="C266" s="266"/>
      <c r="D266" s="266"/>
      <c r="E266" s="266"/>
      <c r="F266" s="266"/>
      <c r="G266" s="266"/>
    </row>
    <row r="267" spans="1:7">
      <c r="A267" s="581"/>
      <c r="B267" s="266"/>
      <c r="C267" s="266"/>
      <c r="D267" s="266"/>
      <c r="E267" s="266"/>
      <c r="F267" s="266"/>
      <c r="G267" s="266"/>
    </row>
    <row r="268" spans="1:7">
      <c r="A268" s="581"/>
      <c r="B268" s="266"/>
      <c r="C268" s="266"/>
      <c r="D268" s="266"/>
      <c r="E268" s="266"/>
      <c r="F268" s="266"/>
      <c r="G268" s="266"/>
    </row>
    <row r="269" spans="1:7">
      <c r="A269" s="581"/>
      <c r="B269" s="266"/>
      <c r="C269" s="266"/>
      <c r="D269" s="266"/>
      <c r="E269" s="266"/>
      <c r="F269" s="266"/>
      <c r="G269" s="266"/>
    </row>
    <row r="270" spans="1:7">
      <c r="A270" s="581"/>
      <c r="B270" s="266"/>
      <c r="C270" s="266"/>
      <c r="D270" s="266"/>
      <c r="E270" s="266"/>
      <c r="F270" s="266"/>
      <c r="G270" s="266"/>
    </row>
    <row r="271" spans="1:7">
      <c r="A271" s="581"/>
      <c r="B271" s="266"/>
      <c r="C271" s="266"/>
      <c r="D271" s="266"/>
      <c r="E271" s="266"/>
      <c r="F271" s="266"/>
      <c r="G271" s="266"/>
    </row>
    <row r="272" spans="1:7">
      <c r="A272" s="581"/>
      <c r="B272" s="266"/>
      <c r="C272" s="266"/>
      <c r="D272" s="266"/>
      <c r="E272" s="266"/>
      <c r="F272" s="266"/>
      <c r="G272" s="266"/>
    </row>
    <row r="273" spans="1:7">
      <c r="A273" s="581"/>
      <c r="B273" s="266"/>
      <c r="C273" s="266"/>
      <c r="D273" s="266"/>
      <c r="E273" s="266"/>
      <c r="F273" s="266"/>
      <c r="G273" s="266"/>
    </row>
    <row r="274" spans="1:7">
      <c r="A274" s="581"/>
      <c r="B274" s="266"/>
      <c r="C274" s="266"/>
      <c r="D274" s="266"/>
      <c r="E274" s="266"/>
      <c r="F274" s="266"/>
      <c r="G274" s="266"/>
    </row>
    <row r="275" spans="1:7">
      <c r="A275" s="581"/>
      <c r="B275" s="266"/>
      <c r="C275" s="266"/>
      <c r="D275" s="266"/>
      <c r="E275" s="266"/>
      <c r="F275" s="266"/>
      <c r="G275" s="266"/>
    </row>
    <row r="276" spans="1:7">
      <c r="A276" s="581"/>
      <c r="B276" s="266"/>
      <c r="C276" s="266"/>
      <c r="D276" s="266"/>
      <c r="E276" s="266"/>
      <c r="F276" s="266"/>
      <c r="G276" s="266"/>
    </row>
    <row r="277" spans="1:7">
      <c r="A277" s="581"/>
      <c r="B277" s="266"/>
      <c r="C277" s="266"/>
      <c r="D277" s="266"/>
      <c r="E277" s="266"/>
      <c r="F277" s="266"/>
      <c r="G277" s="266"/>
    </row>
    <row r="278" spans="1:7">
      <c r="A278" s="581"/>
      <c r="B278" s="266"/>
      <c r="C278" s="266"/>
      <c r="D278" s="266"/>
      <c r="E278" s="266"/>
      <c r="F278" s="266"/>
      <c r="G278" s="266"/>
    </row>
    <row r="279" spans="1:7">
      <c r="A279" s="581"/>
      <c r="B279" s="266"/>
      <c r="C279" s="266"/>
      <c r="D279" s="266"/>
      <c r="E279" s="266"/>
      <c r="F279" s="266"/>
      <c r="G279" s="266"/>
    </row>
    <row r="280" spans="1:7">
      <c r="A280" s="581"/>
      <c r="B280" s="266"/>
      <c r="C280" s="266"/>
      <c r="D280" s="266"/>
      <c r="E280" s="266"/>
      <c r="F280" s="266"/>
      <c r="G280" s="266"/>
    </row>
    <row r="281" spans="1:7">
      <c r="A281" s="581"/>
      <c r="B281" s="266"/>
      <c r="C281" s="266"/>
      <c r="D281" s="266"/>
      <c r="E281" s="266"/>
      <c r="F281" s="266"/>
      <c r="G281" s="266"/>
    </row>
    <row r="282" spans="1:7">
      <c r="A282" s="581"/>
      <c r="B282" s="266"/>
      <c r="C282" s="266"/>
      <c r="D282" s="266"/>
      <c r="E282" s="266"/>
      <c r="F282" s="266"/>
      <c r="G282" s="266"/>
    </row>
    <row r="283" spans="1:7">
      <c r="A283" s="581"/>
      <c r="B283" s="266"/>
      <c r="C283" s="266"/>
      <c r="D283" s="266"/>
      <c r="E283" s="266"/>
      <c r="F283" s="266"/>
      <c r="G283" s="266"/>
    </row>
    <row r="284" spans="1:7">
      <c r="A284" s="581"/>
      <c r="B284" s="266"/>
      <c r="C284" s="266"/>
      <c r="D284" s="266"/>
      <c r="E284" s="266"/>
      <c r="F284" s="266"/>
      <c r="G284" s="266"/>
    </row>
    <row r="285" spans="1:7">
      <c r="A285" s="581"/>
      <c r="B285" s="266"/>
      <c r="C285" s="266"/>
      <c r="D285" s="266"/>
      <c r="E285" s="266"/>
      <c r="F285" s="266"/>
      <c r="G285" s="266"/>
    </row>
    <row r="286" spans="1:7">
      <c r="A286" s="581"/>
      <c r="B286" s="266"/>
      <c r="C286" s="266"/>
      <c r="D286" s="266"/>
      <c r="E286" s="266"/>
      <c r="F286" s="266"/>
      <c r="G286" s="266"/>
    </row>
    <row r="287" spans="1:7">
      <c r="A287" s="581"/>
      <c r="B287" s="266"/>
      <c r="C287" s="266"/>
      <c r="D287" s="266"/>
      <c r="E287" s="266"/>
      <c r="F287" s="266"/>
      <c r="G287" s="266"/>
    </row>
    <row r="288" spans="1:7">
      <c r="A288" s="581"/>
      <c r="B288" s="266"/>
      <c r="C288" s="266"/>
      <c r="D288" s="266"/>
      <c r="E288" s="266"/>
      <c r="F288" s="266"/>
      <c r="G288" s="266"/>
    </row>
    <row r="289" spans="1:7">
      <c r="A289" s="581"/>
      <c r="B289" s="266"/>
      <c r="C289" s="266"/>
      <c r="D289" s="266"/>
      <c r="E289" s="266"/>
      <c r="F289" s="266"/>
      <c r="G289" s="266"/>
    </row>
    <row r="290" spans="1:7">
      <c r="A290" s="581"/>
      <c r="B290" s="266"/>
      <c r="C290" s="266"/>
      <c r="D290" s="266"/>
      <c r="E290" s="266"/>
      <c r="F290" s="266"/>
      <c r="G290" s="266"/>
    </row>
    <row r="291" spans="1:7">
      <c r="A291" s="581"/>
      <c r="B291" s="266"/>
      <c r="C291" s="266"/>
      <c r="D291" s="266"/>
      <c r="E291" s="266"/>
      <c r="F291" s="266"/>
      <c r="G291" s="266"/>
    </row>
    <row r="292" spans="1:7">
      <c r="A292" s="581"/>
      <c r="B292" s="266"/>
      <c r="C292" s="266"/>
      <c r="D292" s="266"/>
      <c r="E292" s="266"/>
      <c r="F292" s="266"/>
      <c r="G292" s="266"/>
    </row>
    <row r="293" spans="1:7">
      <c r="A293" s="581"/>
      <c r="B293" s="266"/>
      <c r="C293" s="266"/>
      <c r="D293" s="266"/>
      <c r="E293" s="266"/>
      <c r="F293" s="266"/>
      <c r="G293" s="266"/>
    </row>
    <row r="294" spans="1:7">
      <c r="A294" s="581"/>
      <c r="B294" s="266"/>
      <c r="C294" s="266"/>
      <c r="D294" s="266"/>
      <c r="E294" s="266"/>
      <c r="F294" s="266"/>
      <c r="G294" s="266"/>
    </row>
    <row r="295" spans="1:7">
      <c r="A295" s="581"/>
      <c r="B295" s="266"/>
      <c r="C295" s="266"/>
      <c r="D295" s="266"/>
      <c r="E295" s="266"/>
      <c r="F295" s="266"/>
      <c r="G295" s="266"/>
    </row>
    <row r="296" spans="1:7">
      <c r="A296" s="581"/>
      <c r="B296" s="266"/>
      <c r="C296" s="266"/>
      <c r="D296" s="266"/>
      <c r="E296" s="266"/>
      <c r="F296" s="266"/>
      <c r="G296" s="266"/>
    </row>
    <row r="297" spans="1:7">
      <c r="A297" s="581"/>
      <c r="B297" s="266"/>
      <c r="C297" s="266"/>
      <c r="D297" s="266"/>
      <c r="E297" s="266"/>
      <c r="F297" s="266"/>
      <c r="G297" s="266"/>
    </row>
    <row r="298" spans="1:7">
      <c r="A298" s="581"/>
      <c r="B298" s="266"/>
      <c r="C298" s="266"/>
      <c r="D298" s="266"/>
      <c r="E298" s="266"/>
      <c r="F298" s="266"/>
      <c r="G298" s="266"/>
    </row>
    <row r="299" spans="1:7">
      <c r="A299" s="581"/>
      <c r="B299" s="266"/>
      <c r="C299" s="266"/>
      <c r="D299" s="266"/>
      <c r="E299" s="266"/>
      <c r="F299" s="266"/>
      <c r="G299" s="266"/>
    </row>
    <row r="300" spans="1:7">
      <c r="A300" s="581"/>
      <c r="B300" s="266"/>
      <c r="C300" s="266"/>
      <c r="D300" s="266"/>
      <c r="E300" s="266"/>
      <c r="F300" s="266"/>
      <c r="G300" s="266"/>
    </row>
    <row r="301" spans="1:7">
      <c r="A301" s="581"/>
      <c r="B301" s="266"/>
      <c r="C301" s="266"/>
      <c r="D301" s="266"/>
      <c r="E301" s="266"/>
      <c r="F301" s="266"/>
      <c r="G301" s="266"/>
    </row>
    <row r="302" spans="1:7">
      <c r="A302" s="581"/>
      <c r="B302" s="266"/>
      <c r="C302" s="266"/>
      <c r="D302" s="266"/>
      <c r="E302" s="266"/>
      <c r="F302" s="266"/>
      <c r="G302" s="266"/>
    </row>
    <row r="303" spans="1:7">
      <c r="A303" s="581"/>
      <c r="B303" s="266"/>
      <c r="C303" s="266"/>
      <c r="D303" s="266"/>
      <c r="E303" s="266"/>
      <c r="F303" s="266"/>
      <c r="G303" s="266"/>
    </row>
    <row r="304" spans="1:7">
      <c r="A304" s="581"/>
      <c r="B304" s="266"/>
      <c r="C304" s="266"/>
      <c r="D304" s="266"/>
      <c r="E304" s="266"/>
      <c r="F304" s="266"/>
      <c r="G304" s="266"/>
    </row>
    <row r="305" spans="1:7">
      <c r="A305" s="581"/>
      <c r="B305" s="266"/>
      <c r="C305" s="266"/>
      <c r="D305" s="266"/>
      <c r="E305" s="266"/>
      <c r="F305" s="266"/>
      <c r="G305" s="266"/>
    </row>
    <row r="306" spans="1:7">
      <c r="A306" s="581"/>
      <c r="B306" s="266"/>
      <c r="C306" s="266"/>
      <c r="D306" s="266"/>
      <c r="E306" s="266"/>
      <c r="F306" s="266"/>
      <c r="G306" s="266"/>
    </row>
    <row r="307" spans="1:7">
      <c r="A307" s="581"/>
      <c r="B307" s="266"/>
      <c r="C307" s="266"/>
      <c r="D307" s="266"/>
      <c r="E307" s="266"/>
      <c r="F307" s="266"/>
      <c r="G307" s="266"/>
    </row>
    <row r="308" spans="1:7">
      <c r="A308" s="581"/>
      <c r="B308" s="266"/>
      <c r="C308" s="266"/>
      <c r="D308" s="266"/>
      <c r="E308" s="266"/>
      <c r="F308" s="266"/>
      <c r="G308" s="266"/>
    </row>
    <row r="309" spans="1:7">
      <c r="A309" s="581"/>
      <c r="B309" s="266"/>
      <c r="C309" s="266"/>
      <c r="D309" s="266"/>
      <c r="E309" s="266"/>
      <c r="F309" s="266"/>
      <c r="G309" s="266"/>
    </row>
    <row r="310" spans="1:7">
      <c r="A310" s="581"/>
      <c r="B310" s="266"/>
      <c r="C310" s="266"/>
      <c r="D310" s="266"/>
      <c r="E310" s="266"/>
      <c r="F310" s="266"/>
      <c r="G310" s="266"/>
    </row>
    <row r="311" spans="1:7">
      <c r="A311" s="581"/>
      <c r="B311" s="266"/>
      <c r="C311" s="266"/>
      <c r="D311" s="266"/>
      <c r="E311" s="266"/>
      <c r="F311" s="266"/>
      <c r="G311" s="266"/>
    </row>
    <row r="312" spans="1:7">
      <c r="A312" s="581"/>
      <c r="B312" s="266"/>
      <c r="C312" s="266"/>
      <c r="D312" s="266"/>
      <c r="E312" s="266"/>
      <c r="F312" s="266"/>
      <c r="G312" s="266"/>
    </row>
    <row r="313" spans="1:7">
      <c r="A313" s="581"/>
      <c r="B313" s="266"/>
      <c r="C313" s="266"/>
      <c r="D313" s="266"/>
      <c r="E313" s="266"/>
      <c r="F313" s="266"/>
      <c r="G313" s="266"/>
    </row>
    <row r="314" spans="1:7">
      <c r="A314" s="581"/>
      <c r="B314" s="266"/>
      <c r="C314" s="266"/>
      <c r="D314" s="266"/>
      <c r="E314" s="266"/>
      <c r="F314" s="266"/>
      <c r="G314" s="266"/>
    </row>
    <row r="315" spans="1:7">
      <c r="A315" s="581"/>
      <c r="B315" s="266"/>
      <c r="C315" s="266"/>
      <c r="D315" s="266"/>
      <c r="E315" s="266"/>
      <c r="F315" s="266"/>
      <c r="G315" s="266"/>
    </row>
    <row r="316" spans="1:7">
      <c r="A316" s="581"/>
      <c r="B316" s="266"/>
      <c r="C316" s="266"/>
      <c r="D316" s="266"/>
      <c r="E316" s="266"/>
      <c r="F316" s="266"/>
      <c r="G316" s="266"/>
    </row>
    <row r="317" spans="1:7">
      <c r="A317" s="581"/>
      <c r="B317" s="266"/>
      <c r="C317" s="266"/>
      <c r="D317" s="266"/>
      <c r="E317" s="266"/>
      <c r="F317" s="266"/>
      <c r="G317" s="266"/>
    </row>
    <row r="318" spans="1:7">
      <c r="A318" s="581"/>
      <c r="B318" s="266"/>
      <c r="C318" s="266"/>
      <c r="D318" s="266"/>
      <c r="E318" s="266"/>
      <c r="F318" s="266"/>
      <c r="G318" s="266"/>
    </row>
    <row r="319" spans="1:7">
      <c r="A319" s="581"/>
      <c r="B319" s="266"/>
      <c r="C319" s="266"/>
      <c r="D319" s="266"/>
      <c r="E319" s="266"/>
      <c r="F319" s="266"/>
      <c r="G319" s="266"/>
    </row>
    <row r="320" spans="1:7">
      <c r="A320" s="581"/>
      <c r="B320" s="266"/>
      <c r="C320" s="266"/>
      <c r="D320" s="266"/>
      <c r="E320" s="266"/>
      <c r="F320" s="266"/>
      <c r="G320" s="266"/>
    </row>
    <row r="321" spans="1:7">
      <c r="A321" s="581"/>
      <c r="B321" s="266"/>
      <c r="C321" s="266"/>
      <c r="D321" s="266"/>
      <c r="E321" s="266"/>
      <c r="F321" s="266"/>
      <c r="G321" s="266"/>
    </row>
    <row r="322" spans="1:7">
      <c r="A322" s="581"/>
      <c r="B322" s="266"/>
      <c r="C322" s="266"/>
      <c r="D322" s="266"/>
      <c r="E322" s="266"/>
      <c r="F322" s="266"/>
      <c r="G322" s="266"/>
    </row>
    <row r="323" spans="1:7">
      <c r="A323" s="581"/>
      <c r="B323" s="266"/>
      <c r="C323" s="266"/>
      <c r="D323" s="266"/>
      <c r="E323" s="266"/>
      <c r="F323" s="266"/>
      <c r="G323" s="266"/>
    </row>
    <row r="324" spans="1:7">
      <c r="A324" s="581"/>
      <c r="B324" s="266"/>
      <c r="C324" s="266"/>
      <c r="D324" s="266"/>
      <c r="E324" s="266"/>
      <c r="F324" s="266"/>
      <c r="G324" s="266"/>
    </row>
    <row r="325" spans="1:7">
      <c r="A325" s="581"/>
      <c r="B325" s="266"/>
      <c r="C325" s="266"/>
      <c r="D325" s="266"/>
      <c r="E325" s="266"/>
      <c r="F325" s="266"/>
      <c r="G325" s="266"/>
    </row>
    <row r="326" spans="1:7">
      <c r="A326" s="581"/>
      <c r="B326" s="266"/>
      <c r="C326" s="266"/>
      <c r="D326" s="266"/>
      <c r="E326" s="266"/>
      <c r="F326" s="266"/>
      <c r="G326" s="266"/>
    </row>
    <row r="327" spans="1:7">
      <c r="A327" s="581"/>
      <c r="B327" s="266"/>
      <c r="C327" s="266"/>
      <c r="D327" s="266"/>
      <c r="E327" s="266"/>
      <c r="F327" s="266"/>
      <c r="G327" s="266"/>
    </row>
    <row r="328" spans="1:7">
      <c r="A328" s="581"/>
      <c r="B328" s="266"/>
      <c r="C328" s="266"/>
      <c r="D328" s="266"/>
      <c r="E328" s="266"/>
      <c r="F328" s="266"/>
      <c r="G328" s="266"/>
    </row>
    <row r="329" spans="1:7">
      <c r="A329" s="581"/>
      <c r="B329" s="266"/>
      <c r="C329" s="266"/>
      <c r="D329" s="266"/>
      <c r="E329" s="266"/>
      <c r="F329" s="266"/>
      <c r="G329" s="266"/>
    </row>
    <row r="330" spans="1:7">
      <c r="A330" s="581"/>
      <c r="B330" s="266"/>
      <c r="C330" s="266"/>
      <c r="D330" s="266"/>
      <c r="E330" s="266"/>
      <c r="F330" s="266"/>
      <c r="G330" s="266"/>
    </row>
    <row r="331" spans="1:7">
      <c r="A331" s="581"/>
      <c r="B331" s="266"/>
      <c r="C331" s="266"/>
      <c r="D331" s="266"/>
      <c r="E331" s="266"/>
      <c r="F331" s="266"/>
      <c r="G331" s="266"/>
    </row>
    <row r="332" spans="1:7">
      <c r="A332" s="581"/>
      <c r="B332" s="266"/>
      <c r="C332" s="266"/>
      <c r="D332" s="266"/>
      <c r="E332" s="266"/>
      <c r="F332" s="266"/>
      <c r="G332" s="266"/>
    </row>
    <row r="333" spans="1:7">
      <c r="A333" s="581"/>
      <c r="B333" s="266"/>
      <c r="C333" s="266"/>
      <c r="D333" s="266"/>
      <c r="E333" s="266"/>
      <c r="F333" s="266"/>
      <c r="G333" s="266"/>
    </row>
    <row r="334" spans="1:7">
      <c r="A334" s="581"/>
      <c r="B334" s="266"/>
      <c r="C334" s="266"/>
      <c r="D334" s="266"/>
      <c r="E334" s="266"/>
      <c r="F334" s="266"/>
      <c r="G334" s="266"/>
    </row>
    <row r="335" spans="1:7">
      <c r="A335" s="581"/>
      <c r="B335" s="266"/>
      <c r="C335" s="266"/>
      <c r="D335" s="266"/>
      <c r="E335" s="266"/>
      <c r="F335" s="266"/>
      <c r="G335" s="266"/>
    </row>
    <row r="336" spans="1:7">
      <c r="A336" s="581"/>
      <c r="B336" s="266"/>
      <c r="C336" s="266"/>
      <c r="D336" s="266"/>
      <c r="E336" s="266"/>
      <c r="F336" s="266"/>
      <c r="G336" s="266"/>
    </row>
    <row r="337" spans="1:7">
      <c r="A337" s="581"/>
      <c r="B337" s="266"/>
      <c r="C337" s="266"/>
      <c r="D337" s="266"/>
      <c r="E337" s="266"/>
      <c r="F337" s="266"/>
      <c r="G337" s="266"/>
    </row>
    <row r="338" spans="1:7">
      <c r="A338" s="581"/>
      <c r="B338" s="266"/>
      <c r="C338" s="266"/>
      <c r="D338" s="266"/>
      <c r="E338" s="266"/>
      <c r="F338" s="266"/>
      <c r="G338" s="266"/>
    </row>
    <row r="339" spans="1:7">
      <c r="A339" s="581"/>
      <c r="B339" s="266"/>
      <c r="C339" s="266"/>
      <c r="D339" s="266"/>
      <c r="E339" s="266"/>
      <c r="F339" s="266"/>
      <c r="G339" s="266"/>
    </row>
    <row r="340" spans="1:7">
      <c r="A340" s="581"/>
      <c r="B340" s="266"/>
      <c r="C340" s="266"/>
      <c r="D340" s="266"/>
      <c r="E340" s="266"/>
      <c r="F340" s="266"/>
      <c r="G340" s="266"/>
    </row>
    <row r="341" spans="1:7">
      <c r="A341" s="581"/>
      <c r="B341" s="266"/>
      <c r="C341" s="266"/>
      <c r="D341" s="266"/>
      <c r="E341" s="266"/>
      <c r="F341" s="266"/>
      <c r="G341" s="266"/>
    </row>
    <row r="342" spans="1:7">
      <c r="A342" s="581"/>
      <c r="B342" s="266"/>
      <c r="C342" s="266"/>
      <c r="D342" s="266"/>
      <c r="E342" s="266"/>
      <c r="F342" s="266"/>
      <c r="G342" s="266"/>
    </row>
    <row r="343" spans="1:7">
      <c r="A343" s="581"/>
      <c r="B343" s="266"/>
      <c r="C343" s="266"/>
      <c r="D343" s="266"/>
      <c r="E343" s="266"/>
      <c r="F343" s="266"/>
      <c r="G343" s="266"/>
    </row>
    <row r="344" spans="1:7">
      <c r="A344" s="581"/>
      <c r="B344" s="266"/>
      <c r="C344" s="266"/>
      <c r="D344" s="266"/>
      <c r="E344" s="266"/>
      <c r="F344" s="266"/>
      <c r="G344" s="266"/>
    </row>
    <row r="345" spans="1:7">
      <c r="A345" s="581"/>
      <c r="B345" s="266"/>
      <c r="C345" s="266"/>
      <c r="D345" s="266"/>
      <c r="E345" s="266"/>
      <c r="F345" s="266"/>
      <c r="G345" s="266"/>
    </row>
    <row r="346" spans="1:7">
      <c r="A346" s="581"/>
      <c r="B346" s="266"/>
      <c r="C346" s="266"/>
      <c r="D346" s="266"/>
      <c r="E346" s="266"/>
      <c r="F346" s="266"/>
      <c r="G346" s="266"/>
    </row>
    <row r="347" spans="1:7">
      <c r="A347" s="581"/>
      <c r="B347" s="266"/>
      <c r="C347" s="266"/>
      <c r="D347" s="266"/>
      <c r="E347" s="266"/>
      <c r="F347" s="266"/>
      <c r="G347" s="266"/>
    </row>
    <row r="348" spans="1:7">
      <c r="A348" s="581"/>
      <c r="B348" s="266"/>
      <c r="C348" s="266"/>
      <c r="D348" s="266"/>
      <c r="E348" s="266"/>
      <c r="F348" s="266"/>
      <c r="G348" s="266"/>
    </row>
    <row r="349" spans="1:7">
      <c r="A349" s="581"/>
      <c r="B349" s="266"/>
      <c r="C349" s="266"/>
      <c r="D349" s="266"/>
      <c r="E349" s="266"/>
      <c r="F349" s="266"/>
      <c r="G349" s="266"/>
    </row>
    <row r="350" spans="1:7">
      <c r="A350" s="581"/>
      <c r="B350" s="266"/>
      <c r="C350" s="266"/>
      <c r="D350" s="266"/>
      <c r="E350" s="266"/>
      <c r="F350" s="266"/>
      <c r="G350" s="266"/>
    </row>
    <row r="351" spans="1:7">
      <c r="A351" s="581"/>
      <c r="B351" s="266"/>
      <c r="C351" s="266"/>
      <c r="D351" s="266"/>
      <c r="E351" s="266"/>
      <c r="F351" s="266"/>
      <c r="G351" s="266"/>
    </row>
    <row r="352" spans="1:7">
      <c r="A352" s="581"/>
      <c r="B352" s="266"/>
      <c r="C352" s="266"/>
      <c r="D352" s="266"/>
      <c r="E352" s="266"/>
      <c r="F352" s="266"/>
      <c r="G352" s="266"/>
    </row>
    <row r="353" spans="1:7">
      <c r="A353" s="581"/>
      <c r="B353" s="266"/>
      <c r="C353" s="266"/>
      <c r="D353" s="266"/>
      <c r="E353" s="266"/>
      <c r="F353" s="266"/>
      <c r="G353" s="266"/>
    </row>
    <row r="354" spans="1:7">
      <c r="A354" s="581"/>
      <c r="B354" s="266"/>
      <c r="C354" s="266"/>
      <c r="D354" s="266"/>
      <c r="E354" s="266"/>
      <c r="F354" s="266"/>
      <c r="G354" s="266"/>
    </row>
    <row r="355" spans="1:7">
      <c r="A355" s="581"/>
      <c r="B355" s="266"/>
      <c r="C355" s="266"/>
      <c r="D355" s="266"/>
      <c r="E355" s="266"/>
      <c r="F355" s="266"/>
      <c r="G355" s="266"/>
    </row>
    <row r="356" spans="1:7">
      <c r="A356" s="581"/>
      <c r="B356" s="266"/>
      <c r="C356" s="266"/>
      <c r="D356" s="266"/>
      <c r="E356" s="266"/>
      <c r="F356" s="266"/>
      <c r="G356" s="266"/>
    </row>
    <row r="357" spans="1:7">
      <c r="A357" s="581"/>
      <c r="B357" s="266"/>
      <c r="C357" s="266"/>
      <c r="D357" s="266"/>
      <c r="E357" s="266"/>
      <c r="F357" s="266"/>
      <c r="G357" s="266"/>
    </row>
    <row r="358" spans="1:7">
      <c r="A358" s="581"/>
      <c r="B358" s="266"/>
      <c r="C358" s="266"/>
      <c r="D358" s="266"/>
      <c r="E358" s="266"/>
      <c r="F358" s="266"/>
      <c r="G358" s="266"/>
    </row>
    <row r="359" spans="1:7">
      <c r="A359" s="581"/>
      <c r="B359" s="266"/>
      <c r="C359" s="266"/>
      <c r="D359" s="266"/>
      <c r="E359" s="266"/>
      <c r="F359" s="266"/>
      <c r="G359" s="266"/>
    </row>
    <row r="360" spans="1:7">
      <c r="A360" s="581"/>
      <c r="B360" s="266"/>
      <c r="C360" s="266"/>
      <c r="D360" s="266"/>
      <c r="E360" s="266"/>
      <c r="F360" s="266"/>
      <c r="G360" s="266"/>
    </row>
    <row r="361" spans="1:7">
      <c r="A361" s="581"/>
      <c r="B361" s="266"/>
      <c r="C361" s="266"/>
      <c r="D361" s="266"/>
      <c r="E361" s="266"/>
      <c r="F361" s="266"/>
      <c r="G361" s="266"/>
    </row>
    <row r="362" spans="1:7">
      <c r="A362" s="581"/>
      <c r="B362" s="266"/>
      <c r="C362" s="266"/>
      <c r="D362" s="266"/>
      <c r="E362" s="266"/>
      <c r="F362" s="266"/>
      <c r="G362" s="266"/>
    </row>
    <row r="363" spans="1:7">
      <c r="A363" s="581"/>
      <c r="B363" s="266"/>
      <c r="C363" s="266"/>
      <c r="D363" s="266"/>
      <c r="E363" s="266"/>
      <c r="F363" s="266"/>
      <c r="G363" s="266"/>
    </row>
    <row r="364" spans="1:7">
      <c r="A364" s="581"/>
      <c r="B364" s="266"/>
      <c r="C364" s="266"/>
      <c r="D364" s="266"/>
      <c r="E364" s="266"/>
      <c r="F364" s="266"/>
      <c r="G364" s="266"/>
    </row>
    <row r="365" spans="1:7">
      <c r="A365" s="581"/>
      <c r="B365" s="266"/>
      <c r="C365" s="266"/>
      <c r="D365" s="266"/>
      <c r="E365" s="266"/>
      <c r="F365" s="266"/>
      <c r="G365" s="266"/>
    </row>
    <row r="366" spans="1:7">
      <c r="A366" s="581"/>
      <c r="B366" s="266"/>
      <c r="C366" s="266"/>
      <c r="D366" s="266"/>
      <c r="E366" s="266"/>
      <c r="F366" s="266"/>
      <c r="G366" s="266"/>
    </row>
    <row r="367" spans="1:7">
      <c r="A367" s="581"/>
      <c r="B367" s="266"/>
      <c r="C367" s="266"/>
      <c r="D367" s="266"/>
      <c r="E367" s="266"/>
      <c r="F367" s="266"/>
      <c r="G367" s="266"/>
    </row>
    <row r="368" spans="1:7">
      <c r="A368" s="581"/>
      <c r="B368" s="266"/>
      <c r="C368" s="266"/>
      <c r="D368" s="266"/>
      <c r="E368" s="266"/>
      <c r="F368" s="266"/>
      <c r="G368" s="266"/>
    </row>
    <row r="369" spans="1:7">
      <c r="A369" s="581"/>
      <c r="B369" s="266"/>
      <c r="C369" s="266"/>
      <c r="D369" s="266"/>
      <c r="E369" s="266"/>
      <c r="F369" s="266"/>
      <c r="G369" s="266"/>
    </row>
    <row r="370" spans="1:7">
      <c r="A370" s="581"/>
      <c r="B370" s="266"/>
      <c r="C370" s="266"/>
      <c r="D370" s="266"/>
      <c r="E370" s="266"/>
      <c r="F370" s="266"/>
      <c r="G370" s="266"/>
    </row>
    <row r="371" spans="1:7">
      <c r="A371" s="581"/>
      <c r="B371" s="266"/>
      <c r="C371" s="266"/>
      <c r="D371" s="266"/>
      <c r="E371" s="266"/>
      <c r="F371" s="266"/>
      <c r="G371" s="266"/>
    </row>
    <row r="372" spans="1:7">
      <c r="A372" s="581"/>
      <c r="B372" s="266"/>
      <c r="C372" s="266"/>
      <c r="D372" s="266"/>
      <c r="E372" s="266"/>
      <c r="F372" s="266"/>
      <c r="G372" s="266"/>
    </row>
    <row r="373" spans="1:7">
      <c r="A373" s="581"/>
      <c r="B373" s="266"/>
      <c r="C373" s="266"/>
      <c r="D373" s="266"/>
      <c r="E373" s="266"/>
      <c r="F373" s="266"/>
      <c r="G373" s="266"/>
    </row>
    <row r="374" spans="1:7">
      <c r="A374" s="581"/>
      <c r="B374" s="266"/>
      <c r="C374" s="266"/>
      <c r="D374" s="266"/>
      <c r="E374" s="266"/>
      <c r="F374" s="266"/>
      <c r="G374" s="266"/>
    </row>
    <row r="375" spans="1:7">
      <c r="A375" s="581"/>
      <c r="B375" s="266"/>
      <c r="C375" s="266"/>
      <c r="D375" s="266"/>
      <c r="E375" s="266"/>
      <c r="F375" s="266"/>
      <c r="G375" s="266"/>
    </row>
    <row r="376" spans="1:7">
      <c r="A376" s="581"/>
      <c r="B376" s="266"/>
      <c r="C376" s="266"/>
      <c r="D376" s="266"/>
      <c r="E376" s="266"/>
      <c r="F376" s="266"/>
      <c r="G376" s="266"/>
    </row>
    <row r="377" spans="1:7">
      <c r="A377" s="581"/>
      <c r="B377" s="266"/>
      <c r="C377" s="266"/>
      <c r="D377" s="266"/>
      <c r="E377" s="266"/>
      <c r="F377" s="266"/>
      <c r="G377" s="266"/>
    </row>
    <row r="378" spans="1:7">
      <c r="A378" s="581"/>
      <c r="B378" s="266"/>
      <c r="C378" s="266"/>
      <c r="D378" s="266"/>
      <c r="E378" s="266"/>
      <c r="F378" s="266"/>
      <c r="G378" s="266"/>
    </row>
    <row r="379" spans="1:7">
      <c r="A379" s="581"/>
      <c r="B379" s="266"/>
      <c r="C379" s="266"/>
      <c r="D379" s="266"/>
      <c r="E379" s="266"/>
      <c r="F379" s="266"/>
      <c r="G379" s="266"/>
    </row>
    <row r="380" spans="1:7">
      <c r="A380" s="581"/>
      <c r="B380" s="266"/>
      <c r="C380" s="266"/>
      <c r="D380" s="266"/>
      <c r="E380" s="266"/>
      <c r="F380" s="266"/>
      <c r="G380" s="266"/>
    </row>
    <row r="381" spans="1:7">
      <c r="A381" s="581"/>
      <c r="B381" s="266"/>
      <c r="C381" s="266"/>
      <c r="D381" s="266"/>
      <c r="E381" s="266"/>
      <c r="F381" s="266"/>
      <c r="G381" s="266"/>
    </row>
    <row r="382" spans="1:7">
      <c r="A382" s="581"/>
      <c r="B382" s="266"/>
      <c r="C382" s="266"/>
      <c r="D382" s="266"/>
      <c r="E382" s="266"/>
      <c r="F382" s="266"/>
      <c r="G382" s="266"/>
    </row>
    <row r="383" spans="1:7">
      <c r="A383" s="581"/>
      <c r="B383" s="266"/>
      <c r="C383" s="266"/>
      <c r="D383" s="266"/>
      <c r="E383" s="266"/>
      <c r="F383" s="266"/>
      <c r="G383" s="266"/>
    </row>
    <row r="384" spans="1:7">
      <c r="A384" s="581"/>
      <c r="B384" s="266"/>
      <c r="C384" s="266"/>
      <c r="D384" s="266"/>
      <c r="E384" s="266"/>
      <c r="F384" s="266"/>
      <c r="G384" s="266"/>
    </row>
    <row r="385" spans="1:7">
      <c r="A385" s="581"/>
      <c r="B385" s="266"/>
      <c r="C385" s="266"/>
      <c r="D385" s="266"/>
      <c r="E385" s="266"/>
      <c r="F385" s="266"/>
      <c r="G385" s="266"/>
    </row>
    <row r="386" spans="1:7">
      <c r="A386" s="581"/>
      <c r="B386" s="266"/>
      <c r="C386" s="266"/>
      <c r="D386" s="266"/>
      <c r="E386" s="266"/>
      <c r="F386" s="266"/>
      <c r="G386" s="266"/>
    </row>
    <row r="387" spans="1:7">
      <c r="A387" s="581"/>
      <c r="B387" s="266"/>
      <c r="C387" s="266"/>
      <c r="D387" s="266"/>
      <c r="E387" s="266"/>
      <c r="F387" s="266"/>
      <c r="G387" s="266"/>
    </row>
    <row r="388" spans="1:7">
      <c r="A388" s="581"/>
      <c r="B388" s="266"/>
      <c r="C388" s="266"/>
      <c r="D388" s="266"/>
      <c r="E388" s="266"/>
      <c r="F388" s="266"/>
      <c r="G388" s="266"/>
    </row>
    <row r="389" spans="1:7">
      <c r="A389" s="581"/>
      <c r="B389" s="266"/>
      <c r="C389" s="266"/>
      <c r="D389" s="266"/>
      <c r="E389" s="266"/>
      <c r="F389" s="266"/>
      <c r="G389" s="266"/>
    </row>
    <row r="390" spans="1:7">
      <c r="A390" s="581"/>
      <c r="B390" s="266"/>
      <c r="C390" s="266"/>
      <c r="D390" s="266"/>
      <c r="E390" s="266"/>
      <c r="F390" s="266"/>
      <c r="G390" s="266"/>
    </row>
    <row r="391" spans="1:7">
      <c r="A391" s="581"/>
      <c r="B391" s="266"/>
      <c r="C391" s="266"/>
      <c r="D391" s="266"/>
      <c r="E391" s="266"/>
      <c r="F391" s="266"/>
      <c r="G391" s="266"/>
    </row>
    <row r="392" spans="1:7">
      <c r="A392" s="581"/>
      <c r="B392" s="266"/>
      <c r="C392" s="266"/>
      <c r="D392" s="266"/>
      <c r="E392" s="266"/>
      <c r="F392" s="266"/>
      <c r="G392" s="266"/>
    </row>
    <row r="393" spans="1:7">
      <c r="A393" s="581"/>
      <c r="B393" s="266"/>
      <c r="C393" s="266"/>
      <c r="D393" s="266"/>
      <c r="E393" s="266"/>
      <c r="F393" s="266"/>
      <c r="G393" s="266"/>
    </row>
    <row r="394" spans="1:7">
      <c r="A394" s="581"/>
      <c r="B394" s="266"/>
      <c r="C394" s="266"/>
      <c r="D394" s="266"/>
      <c r="E394" s="266"/>
      <c r="F394" s="266"/>
      <c r="G394" s="266"/>
    </row>
    <row r="395" spans="1:7">
      <c r="A395" s="581"/>
      <c r="B395" s="266"/>
      <c r="C395" s="266"/>
      <c r="D395" s="266"/>
      <c r="E395" s="266"/>
      <c r="F395" s="266"/>
      <c r="G395" s="266"/>
    </row>
    <row r="396" spans="1:7">
      <c r="A396" s="581"/>
      <c r="B396" s="266"/>
      <c r="C396" s="266"/>
      <c r="D396" s="266"/>
      <c r="E396" s="266"/>
      <c r="F396" s="266"/>
      <c r="G396" s="266"/>
    </row>
    <row r="397" spans="1:7">
      <c r="A397" s="581"/>
      <c r="B397" s="266"/>
      <c r="C397" s="266"/>
      <c r="D397" s="266"/>
      <c r="E397" s="266"/>
      <c r="F397" s="266"/>
      <c r="G397" s="266"/>
    </row>
    <row r="398" spans="1:7">
      <c r="A398" s="581"/>
      <c r="B398" s="266"/>
      <c r="C398" s="266"/>
      <c r="D398" s="266"/>
      <c r="E398" s="266"/>
      <c r="F398" s="266"/>
      <c r="G398" s="266"/>
    </row>
    <row r="399" spans="1:7">
      <c r="A399" s="581"/>
      <c r="B399" s="266"/>
      <c r="C399" s="266"/>
      <c r="D399" s="266"/>
      <c r="E399" s="266"/>
      <c r="F399" s="266"/>
      <c r="G399" s="266"/>
    </row>
    <row r="400" spans="1:7">
      <c r="A400" s="581"/>
      <c r="B400" s="266"/>
      <c r="C400" s="266"/>
      <c r="D400" s="266"/>
      <c r="E400" s="266"/>
      <c r="F400" s="266"/>
      <c r="G400" s="266"/>
    </row>
    <row r="401" spans="1:7">
      <c r="A401" s="581"/>
      <c r="B401" s="266"/>
      <c r="C401" s="266"/>
      <c r="D401" s="266"/>
      <c r="E401" s="266"/>
      <c r="F401" s="266"/>
      <c r="G401" s="266"/>
    </row>
    <row r="402" spans="1:7">
      <c r="A402" s="581"/>
      <c r="B402" s="266"/>
      <c r="C402" s="266"/>
      <c r="D402" s="266"/>
      <c r="E402" s="266"/>
      <c r="F402" s="266"/>
      <c r="G402" s="266"/>
    </row>
    <row r="403" spans="1:7">
      <c r="A403" s="581"/>
      <c r="B403" s="266"/>
      <c r="C403" s="266"/>
      <c r="D403" s="266"/>
      <c r="E403" s="266"/>
      <c r="F403" s="266"/>
      <c r="G403" s="266"/>
    </row>
    <row r="404" spans="1:7">
      <c r="A404" s="581"/>
      <c r="B404" s="266"/>
      <c r="C404" s="266"/>
      <c r="D404" s="266"/>
      <c r="E404" s="266"/>
      <c r="F404" s="266"/>
      <c r="G404" s="266"/>
    </row>
    <row r="405" spans="1:7">
      <c r="A405" s="581"/>
      <c r="B405" s="266"/>
      <c r="C405" s="266"/>
      <c r="D405" s="266"/>
      <c r="E405" s="266"/>
      <c r="F405" s="266"/>
      <c r="G405" s="266"/>
    </row>
    <row r="406" spans="1:7">
      <c r="A406" s="581"/>
      <c r="B406" s="266"/>
      <c r="C406" s="266"/>
      <c r="D406" s="266"/>
      <c r="E406" s="266"/>
      <c r="F406" s="266"/>
      <c r="G406" s="266"/>
    </row>
    <row r="407" spans="1:7">
      <c r="A407" s="581"/>
      <c r="B407" s="266"/>
      <c r="C407" s="266"/>
      <c r="D407" s="266"/>
      <c r="E407" s="266"/>
      <c r="F407" s="266"/>
      <c r="G407" s="266"/>
    </row>
    <row r="408" spans="1:7">
      <c r="A408" s="581"/>
      <c r="B408" s="266"/>
      <c r="C408" s="266"/>
      <c r="D408" s="266"/>
      <c r="E408" s="266"/>
      <c r="F408" s="266"/>
      <c r="G408" s="266"/>
    </row>
    <row r="409" spans="1:7">
      <c r="A409" s="581"/>
      <c r="B409" s="266"/>
      <c r="C409" s="266"/>
      <c r="D409" s="266"/>
      <c r="E409" s="266"/>
      <c r="F409" s="266"/>
      <c r="G409" s="266"/>
    </row>
    <row r="410" spans="1:7">
      <c r="A410" s="581"/>
      <c r="B410" s="266"/>
      <c r="C410" s="266"/>
      <c r="D410" s="266"/>
      <c r="E410" s="266"/>
      <c r="F410" s="266"/>
      <c r="G410" s="266"/>
    </row>
    <row r="411" spans="1:7">
      <c r="A411" s="581"/>
      <c r="B411" s="266"/>
      <c r="C411" s="266"/>
      <c r="D411" s="266"/>
      <c r="E411" s="266"/>
      <c r="F411" s="266"/>
      <c r="G411" s="266"/>
    </row>
    <row r="412" spans="1:7">
      <c r="A412" s="581"/>
      <c r="B412" s="266"/>
      <c r="C412" s="266"/>
      <c r="D412" s="266"/>
      <c r="E412" s="266"/>
      <c r="F412" s="266"/>
      <c r="G412" s="266"/>
    </row>
    <row r="413" spans="1:7">
      <c r="A413" s="581"/>
      <c r="B413" s="266"/>
      <c r="C413" s="266"/>
      <c r="D413" s="266"/>
      <c r="E413" s="266"/>
      <c r="F413" s="266"/>
      <c r="G413" s="266"/>
    </row>
    <row r="414" spans="1:7">
      <c r="A414" s="581"/>
      <c r="B414" s="266"/>
      <c r="C414" s="266"/>
      <c r="D414" s="266"/>
      <c r="E414" s="266"/>
      <c r="F414" s="266"/>
      <c r="G414" s="266"/>
    </row>
    <row r="415" spans="1:7">
      <c r="A415" s="581"/>
      <c r="B415" s="266"/>
      <c r="C415" s="266"/>
      <c r="D415" s="266"/>
      <c r="E415" s="266"/>
      <c r="F415" s="266"/>
      <c r="G415" s="266"/>
    </row>
    <row r="416" spans="1:7">
      <c r="A416" s="581"/>
      <c r="B416" s="266"/>
      <c r="C416" s="266"/>
      <c r="D416" s="266"/>
      <c r="E416" s="266"/>
      <c r="F416" s="266"/>
      <c r="G416" s="266"/>
    </row>
    <row r="417" spans="1:7">
      <c r="A417" s="581"/>
      <c r="B417" s="266"/>
      <c r="C417" s="266"/>
      <c r="D417" s="266"/>
      <c r="E417" s="266"/>
      <c r="F417" s="266"/>
      <c r="G417" s="266"/>
    </row>
    <row r="418" spans="1:7">
      <c r="A418" s="581"/>
      <c r="B418" s="266"/>
      <c r="C418" s="266"/>
      <c r="D418" s="266"/>
      <c r="E418" s="266"/>
      <c r="F418" s="266"/>
      <c r="G418" s="266"/>
    </row>
    <row r="419" spans="1:7">
      <c r="A419" s="581"/>
      <c r="B419" s="266"/>
      <c r="C419" s="266"/>
      <c r="D419" s="266"/>
      <c r="E419" s="266"/>
      <c r="F419" s="266"/>
      <c r="G419" s="266"/>
    </row>
    <row r="420" spans="1:7">
      <c r="A420" s="581"/>
      <c r="B420" s="266"/>
      <c r="C420" s="266"/>
      <c r="D420" s="266"/>
      <c r="E420" s="266"/>
      <c r="F420" s="266"/>
      <c r="G420" s="266"/>
    </row>
    <row r="421" spans="1:7">
      <c r="A421" s="581"/>
      <c r="B421" s="266"/>
      <c r="C421" s="266"/>
      <c r="D421" s="266"/>
      <c r="E421" s="266"/>
      <c r="F421" s="266"/>
      <c r="G421" s="266"/>
    </row>
    <row r="422" spans="1:7">
      <c r="A422" s="581"/>
      <c r="B422" s="266"/>
      <c r="C422" s="266"/>
      <c r="D422" s="266"/>
      <c r="E422" s="266"/>
      <c r="F422" s="266"/>
      <c r="G422" s="266"/>
    </row>
    <row r="423" spans="1:7">
      <c r="A423" s="581"/>
      <c r="B423" s="266"/>
      <c r="C423" s="266"/>
      <c r="D423" s="266"/>
      <c r="E423" s="266"/>
      <c r="F423" s="266"/>
      <c r="G423" s="266"/>
    </row>
    <row r="424" spans="1:7">
      <c r="A424" s="581"/>
      <c r="B424" s="266"/>
      <c r="C424" s="266"/>
      <c r="D424" s="266"/>
      <c r="E424" s="266"/>
      <c r="F424" s="266"/>
      <c r="G424" s="266"/>
    </row>
    <row r="425" spans="1:7">
      <c r="A425" s="581"/>
      <c r="B425" s="266"/>
      <c r="C425" s="266"/>
      <c r="D425" s="266"/>
      <c r="E425" s="266"/>
      <c r="F425" s="266"/>
      <c r="G425" s="266"/>
    </row>
    <row r="426" spans="1:7">
      <c r="A426" s="581"/>
      <c r="B426" s="266"/>
      <c r="C426" s="266"/>
      <c r="D426" s="266"/>
      <c r="E426" s="266"/>
      <c r="F426" s="266"/>
      <c r="G426" s="266"/>
    </row>
    <row r="427" spans="1:7">
      <c r="A427" s="581"/>
      <c r="B427" s="266"/>
      <c r="C427" s="266"/>
      <c r="D427" s="266"/>
      <c r="E427" s="266"/>
      <c r="F427" s="266"/>
      <c r="G427" s="266"/>
    </row>
    <row r="428" spans="1:7">
      <c r="A428" s="581"/>
      <c r="B428" s="266"/>
      <c r="C428" s="266"/>
      <c r="D428" s="266"/>
      <c r="E428" s="266"/>
      <c r="F428" s="266"/>
      <c r="G428" s="266"/>
    </row>
    <row r="429" spans="1:7">
      <c r="A429" s="581"/>
      <c r="B429" s="266"/>
      <c r="C429" s="266"/>
      <c r="D429" s="266"/>
      <c r="E429" s="266"/>
      <c r="F429" s="266"/>
      <c r="G429" s="266"/>
    </row>
    <row r="430" spans="1:7">
      <c r="A430" s="581"/>
      <c r="B430" s="266"/>
      <c r="C430" s="266"/>
      <c r="D430" s="266"/>
      <c r="E430" s="266"/>
      <c r="F430" s="266"/>
      <c r="G430" s="266"/>
    </row>
    <row r="431" spans="1:7">
      <c r="A431" s="581"/>
      <c r="B431" s="266"/>
      <c r="C431" s="266"/>
      <c r="D431" s="266"/>
      <c r="E431" s="266"/>
      <c r="F431" s="266"/>
      <c r="G431" s="266"/>
    </row>
    <row r="432" spans="1:7">
      <c r="A432" s="581"/>
      <c r="B432" s="266"/>
      <c r="C432" s="266"/>
      <c r="D432" s="266"/>
      <c r="E432" s="266"/>
      <c r="F432" s="266"/>
      <c r="G432" s="266"/>
    </row>
    <row r="433" spans="1:7">
      <c r="A433" s="581"/>
      <c r="B433" s="266"/>
      <c r="C433" s="266"/>
      <c r="D433" s="266"/>
      <c r="E433" s="266"/>
      <c r="F433" s="266"/>
      <c r="G433" s="266"/>
    </row>
    <row r="434" spans="1:7">
      <c r="A434" s="581"/>
      <c r="B434" s="266"/>
      <c r="C434" s="266"/>
      <c r="D434" s="266"/>
      <c r="E434" s="266"/>
      <c r="F434" s="266"/>
      <c r="G434" s="266"/>
    </row>
    <row r="435" spans="1:7">
      <c r="A435" s="581"/>
      <c r="B435" s="266"/>
      <c r="C435" s="266"/>
      <c r="D435" s="266"/>
      <c r="E435" s="266"/>
      <c r="F435" s="266"/>
      <c r="G435" s="266"/>
    </row>
    <row r="436" spans="1:7">
      <c r="A436" s="581"/>
      <c r="B436" s="266"/>
      <c r="C436" s="266"/>
      <c r="D436" s="266"/>
      <c r="E436" s="266"/>
      <c r="F436" s="266"/>
      <c r="G436" s="266"/>
    </row>
    <row r="437" spans="1:7">
      <c r="A437" s="581"/>
      <c r="B437" s="266"/>
      <c r="C437" s="266"/>
      <c r="D437" s="266"/>
      <c r="E437" s="266"/>
      <c r="F437" s="266"/>
      <c r="G437" s="266"/>
    </row>
    <row r="438" spans="1:7">
      <c r="A438" s="581"/>
      <c r="B438" s="266"/>
      <c r="C438" s="266"/>
      <c r="D438" s="266"/>
      <c r="E438" s="266"/>
      <c r="F438" s="266"/>
      <c r="G438" s="266"/>
    </row>
    <row r="439" spans="1:7">
      <c r="A439" s="581"/>
      <c r="B439" s="266"/>
      <c r="C439" s="266"/>
      <c r="D439" s="266"/>
      <c r="E439" s="266"/>
      <c r="F439" s="266"/>
      <c r="G439" s="266"/>
    </row>
    <row r="440" spans="1:7">
      <c r="A440" s="581"/>
      <c r="B440" s="266"/>
      <c r="C440" s="266"/>
      <c r="D440" s="266"/>
      <c r="E440" s="266"/>
      <c r="F440" s="266"/>
      <c r="G440" s="266"/>
    </row>
    <row r="441" spans="1:7">
      <c r="A441" s="581"/>
      <c r="B441" s="266"/>
      <c r="C441" s="266"/>
      <c r="D441" s="266"/>
      <c r="E441" s="266"/>
      <c r="F441" s="266"/>
      <c r="G441" s="266"/>
    </row>
    <row r="442" spans="1:7">
      <c r="A442" s="581"/>
      <c r="B442" s="266"/>
      <c r="C442" s="266"/>
      <c r="D442" s="266"/>
      <c r="E442" s="266"/>
      <c r="F442" s="266"/>
      <c r="G442" s="266"/>
    </row>
    <row r="443" spans="1:7">
      <c r="A443" s="581"/>
      <c r="B443" s="266"/>
      <c r="C443" s="266"/>
      <c r="D443" s="266"/>
      <c r="E443" s="266"/>
      <c r="F443" s="266"/>
      <c r="G443" s="266"/>
    </row>
    <row r="444" spans="1:7">
      <c r="A444" s="581"/>
      <c r="B444" s="266"/>
      <c r="C444" s="266"/>
      <c r="D444" s="266"/>
      <c r="E444" s="266"/>
      <c r="F444" s="266"/>
      <c r="G444" s="266"/>
    </row>
    <row r="445" spans="1:7">
      <c r="A445" s="581"/>
      <c r="B445" s="266"/>
      <c r="C445" s="266"/>
      <c r="D445" s="266"/>
      <c r="E445" s="266"/>
      <c r="F445" s="266"/>
      <c r="G445" s="266"/>
    </row>
    <row r="446" spans="1:7">
      <c r="A446" s="581"/>
      <c r="B446" s="266"/>
      <c r="C446" s="266"/>
      <c r="D446" s="266"/>
      <c r="E446" s="266"/>
      <c r="F446" s="266"/>
      <c r="G446" s="266"/>
    </row>
    <row r="447" spans="1:7">
      <c r="A447" s="581"/>
      <c r="B447" s="266"/>
      <c r="C447" s="266"/>
      <c r="D447" s="266"/>
      <c r="E447" s="266"/>
      <c r="F447" s="266"/>
      <c r="G447" s="266"/>
    </row>
    <row r="448" spans="1:7">
      <c r="A448" s="581"/>
      <c r="B448" s="266"/>
      <c r="C448" s="266"/>
      <c r="D448" s="266"/>
      <c r="E448" s="266"/>
      <c r="F448" s="266"/>
      <c r="G448" s="266"/>
    </row>
    <row r="449" spans="1:7">
      <c r="A449" s="581"/>
      <c r="B449" s="266"/>
      <c r="C449" s="266"/>
      <c r="D449" s="266"/>
      <c r="E449" s="266"/>
      <c r="F449" s="266"/>
      <c r="G449" s="266"/>
    </row>
    <row r="450" spans="1:7">
      <c r="A450" s="581"/>
      <c r="B450" s="266"/>
      <c r="C450" s="266"/>
      <c r="D450" s="266"/>
      <c r="E450" s="266"/>
      <c r="F450" s="266"/>
      <c r="G450" s="266"/>
    </row>
    <row r="451" spans="1:7">
      <c r="A451" s="581"/>
      <c r="B451" s="266"/>
      <c r="C451" s="266"/>
      <c r="D451" s="266"/>
      <c r="E451" s="266"/>
      <c r="F451" s="266"/>
      <c r="G451" s="266"/>
    </row>
    <row r="452" spans="1:7">
      <c r="A452" s="581"/>
      <c r="B452" s="266"/>
      <c r="C452" s="266"/>
      <c r="D452" s="266"/>
      <c r="E452" s="266"/>
      <c r="F452" s="266"/>
      <c r="G452" s="266"/>
    </row>
    <row r="453" spans="1:7">
      <c r="A453" s="581"/>
      <c r="B453" s="266"/>
      <c r="C453" s="266"/>
      <c r="D453" s="266"/>
      <c r="E453" s="266"/>
      <c r="F453" s="266"/>
      <c r="G453" s="266"/>
    </row>
    <row r="454" spans="1:7">
      <c r="A454" s="581"/>
      <c r="B454" s="266"/>
      <c r="C454" s="266"/>
      <c r="D454" s="266"/>
      <c r="E454" s="266"/>
      <c r="F454" s="266"/>
      <c r="G454" s="266"/>
    </row>
    <row r="455" spans="1:7">
      <c r="A455" s="581"/>
      <c r="B455" s="266"/>
      <c r="C455" s="266"/>
      <c r="D455" s="266"/>
      <c r="E455" s="266"/>
      <c r="F455" s="266"/>
      <c r="G455" s="266"/>
    </row>
    <row r="456" spans="1:7">
      <c r="A456" s="581"/>
      <c r="B456" s="266"/>
      <c r="C456" s="266"/>
      <c r="D456" s="266"/>
      <c r="E456" s="266"/>
      <c r="F456" s="266"/>
      <c r="G456" s="266"/>
    </row>
    <row r="457" spans="1:7">
      <c r="A457" s="581"/>
      <c r="B457" s="266"/>
      <c r="C457" s="266"/>
      <c r="D457" s="266"/>
      <c r="E457" s="266"/>
      <c r="F457" s="266"/>
      <c r="G457" s="266"/>
    </row>
    <row r="458" spans="1:7">
      <c r="A458" s="581"/>
      <c r="B458" s="266"/>
      <c r="C458" s="266"/>
      <c r="D458" s="266"/>
      <c r="E458" s="266"/>
      <c r="F458" s="266"/>
      <c r="G458" s="266"/>
    </row>
    <row r="459" spans="1:7">
      <c r="A459" s="581"/>
      <c r="B459" s="266"/>
      <c r="C459" s="266"/>
      <c r="D459" s="266"/>
      <c r="E459" s="266"/>
      <c r="F459" s="266"/>
      <c r="G459" s="266"/>
    </row>
    <row r="460" spans="1:7">
      <c r="A460" s="581"/>
      <c r="B460" s="266"/>
      <c r="C460" s="266"/>
      <c r="D460" s="266"/>
      <c r="E460" s="266"/>
      <c r="F460" s="266"/>
      <c r="G460" s="266"/>
    </row>
    <row r="461" spans="1:7">
      <c r="A461" s="581"/>
      <c r="B461" s="266"/>
      <c r="C461" s="266"/>
      <c r="D461" s="266"/>
      <c r="E461" s="266"/>
      <c r="F461" s="266"/>
      <c r="G461" s="266"/>
    </row>
    <row r="462" spans="1:7">
      <c r="A462" s="581"/>
      <c r="B462" s="266"/>
      <c r="C462" s="266"/>
      <c r="D462" s="266"/>
      <c r="E462" s="266"/>
      <c r="F462" s="266"/>
      <c r="G462" s="266"/>
    </row>
    <row r="463" spans="1:7">
      <c r="A463" s="581"/>
      <c r="B463" s="266"/>
      <c r="C463" s="266"/>
      <c r="D463" s="266"/>
      <c r="E463" s="266"/>
      <c r="F463" s="266"/>
      <c r="G463" s="266"/>
    </row>
    <row r="464" spans="1:7">
      <c r="A464" s="581"/>
      <c r="B464" s="266"/>
      <c r="C464" s="266"/>
      <c r="D464" s="266"/>
      <c r="E464" s="266"/>
      <c r="F464" s="266"/>
      <c r="G464" s="266"/>
    </row>
    <row r="465" spans="1:7">
      <c r="A465" s="581"/>
      <c r="B465" s="266"/>
      <c r="C465" s="266"/>
      <c r="D465" s="266"/>
      <c r="E465" s="266"/>
      <c r="F465" s="266"/>
      <c r="G465" s="266"/>
    </row>
    <row r="466" spans="1:7">
      <c r="A466" s="581"/>
      <c r="B466" s="266"/>
      <c r="C466" s="266"/>
      <c r="D466" s="266"/>
      <c r="E466" s="266"/>
      <c r="F466" s="266"/>
      <c r="G466" s="266"/>
    </row>
    <row r="467" spans="1:7">
      <c r="A467" s="581"/>
      <c r="B467" s="266"/>
      <c r="C467" s="266"/>
      <c r="D467" s="266"/>
      <c r="E467" s="266"/>
      <c r="F467" s="266"/>
      <c r="G467" s="266"/>
    </row>
    <row r="468" spans="1:7">
      <c r="A468" s="581"/>
      <c r="B468" s="266"/>
      <c r="C468" s="266"/>
      <c r="D468" s="266"/>
      <c r="E468" s="266"/>
      <c r="F468" s="266"/>
      <c r="G468" s="266"/>
    </row>
    <row r="469" spans="1:7">
      <c r="A469" s="581"/>
      <c r="B469" s="266"/>
      <c r="C469" s="266"/>
      <c r="D469" s="266"/>
      <c r="E469" s="266"/>
      <c r="F469" s="266"/>
      <c r="G469" s="266"/>
    </row>
    <row r="470" spans="1:7">
      <c r="A470" s="581"/>
      <c r="B470" s="266"/>
      <c r="C470" s="266"/>
      <c r="D470" s="266"/>
      <c r="E470" s="266"/>
      <c r="F470" s="266"/>
      <c r="G470" s="266"/>
    </row>
    <row r="471" spans="1:7">
      <c r="A471" s="581"/>
      <c r="B471" s="266"/>
      <c r="C471" s="266"/>
      <c r="D471" s="266"/>
      <c r="E471" s="266"/>
      <c r="F471" s="266"/>
      <c r="G471" s="266"/>
    </row>
    <row r="472" spans="1:7">
      <c r="A472" s="581"/>
      <c r="B472" s="266"/>
      <c r="C472" s="266"/>
      <c r="D472" s="266"/>
      <c r="E472" s="266"/>
      <c r="F472" s="266"/>
      <c r="G472" s="266"/>
    </row>
    <row r="473" spans="1:7">
      <c r="A473" s="581"/>
      <c r="B473" s="266"/>
      <c r="C473" s="266"/>
      <c r="D473" s="266"/>
      <c r="E473" s="266"/>
      <c r="F473" s="266"/>
      <c r="G473" s="266"/>
    </row>
    <row r="474" spans="1:7">
      <c r="A474" s="581"/>
      <c r="B474" s="266"/>
      <c r="C474" s="266"/>
      <c r="D474" s="266"/>
      <c r="E474" s="266"/>
      <c r="F474" s="266"/>
      <c r="G474" s="266"/>
    </row>
    <row r="475" spans="1:7">
      <c r="A475" s="581"/>
      <c r="B475" s="266"/>
      <c r="C475" s="266"/>
      <c r="D475" s="266"/>
      <c r="E475" s="266"/>
      <c r="F475" s="266"/>
      <c r="G475" s="266"/>
    </row>
    <row r="476" spans="1:7">
      <c r="A476" s="581"/>
      <c r="B476" s="266"/>
      <c r="C476" s="266"/>
      <c r="D476" s="266"/>
      <c r="E476" s="266"/>
      <c r="F476" s="266"/>
      <c r="G476" s="266"/>
    </row>
    <row r="477" spans="1:7">
      <c r="A477" s="581"/>
      <c r="B477" s="266"/>
      <c r="C477" s="266"/>
      <c r="D477" s="266"/>
      <c r="E477" s="266"/>
      <c r="F477" s="266"/>
      <c r="G477" s="266"/>
    </row>
    <row r="478" spans="1:7">
      <c r="A478" s="581"/>
      <c r="B478" s="266"/>
      <c r="C478" s="266"/>
      <c r="D478" s="266"/>
      <c r="E478" s="266"/>
      <c r="F478" s="266"/>
      <c r="G478" s="266"/>
    </row>
    <row r="479" spans="1:7">
      <c r="A479" s="581"/>
      <c r="B479" s="266"/>
      <c r="C479" s="266"/>
      <c r="D479" s="266"/>
      <c r="E479" s="266"/>
      <c r="F479" s="266"/>
      <c r="G479" s="266"/>
    </row>
    <row r="480" spans="1:7">
      <c r="A480" s="581"/>
      <c r="B480" s="266"/>
      <c r="C480" s="266"/>
      <c r="D480" s="266"/>
      <c r="E480" s="266"/>
      <c r="F480" s="266"/>
      <c r="G480" s="266"/>
    </row>
    <row r="481" spans="1:7">
      <c r="A481" s="581"/>
      <c r="B481" s="266"/>
      <c r="C481" s="266"/>
      <c r="D481" s="266"/>
      <c r="E481" s="266"/>
      <c r="F481" s="266"/>
      <c r="G481" s="266"/>
    </row>
    <row r="482" spans="1:7">
      <c r="A482" s="581"/>
      <c r="B482" s="266"/>
      <c r="C482" s="266"/>
      <c r="D482" s="266"/>
      <c r="E482" s="266"/>
      <c r="F482" s="266"/>
      <c r="G482" s="266"/>
    </row>
    <row r="483" spans="1:7">
      <c r="A483" s="581"/>
      <c r="B483" s="266"/>
      <c r="C483" s="266"/>
      <c r="D483" s="266"/>
      <c r="E483" s="266"/>
      <c r="F483" s="266"/>
      <c r="G483" s="266"/>
    </row>
    <row r="484" spans="1:7">
      <c r="A484" s="581"/>
      <c r="B484" s="266"/>
      <c r="C484" s="266"/>
      <c r="D484" s="266"/>
      <c r="E484" s="266"/>
      <c r="F484" s="266"/>
      <c r="G484" s="266"/>
    </row>
    <row r="485" spans="1:7">
      <c r="A485" s="581"/>
      <c r="B485" s="266"/>
      <c r="C485" s="266"/>
      <c r="D485" s="266"/>
      <c r="E485" s="266"/>
      <c r="F485" s="266"/>
      <c r="G485" s="266"/>
    </row>
    <row r="486" spans="1:7">
      <c r="A486" s="581"/>
      <c r="B486" s="266"/>
      <c r="C486" s="266"/>
      <c r="D486" s="266"/>
      <c r="E486" s="266"/>
      <c r="F486" s="266"/>
      <c r="G486" s="266"/>
    </row>
    <row r="487" spans="1:7">
      <c r="A487" s="581"/>
      <c r="B487" s="266"/>
      <c r="C487" s="266"/>
      <c r="D487" s="266"/>
      <c r="E487" s="266"/>
      <c r="F487" s="266"/>
      <c r="G487" s="266"/>
    </row>
    <row r="488" spans="1:7">
      <c r="A488" s="581"/>
      <c r="B488" s="266"/>
      <c r="C488" s="266"/>
      <c r="D488" s="266"/>
      <c r="E488" s="266"/>
      <c r="F488" s="266"/>
      <c r="G488" s="266"/>
    </row>
    <row r="489" spans="1:7">
      <c r="A489" s="581"/>
      <c r="B489" s="266"/>
      <c r="C489" s="266"/>
      <c r="D489" s="266"/>
      <c r="E489" s="266"/>
      <c r="F489" s="266"/>
      <c r="G489" s="266"/>
    </row>
    <row r="490" spans="1:7">
      <c r="A490" s="581"/>
      <c r="B490" s="266"/>
      <c r="C490" s="266"/>
      <c r="D490" s="266"/>
      <c r="E490" s="266"/>
      <c r="F490" s="266"/>
      <c r="G490" s="266"/>
    </row>
    <row r="491" spans="1:7">
      <c r="A491" s="581"/>
      <c r="B491" s="266"/>
      <c r="C491" s="266"/>
      <c r="D491" s="266"/>
      <c r="E491" s="266"/>
      <c r="F491" s="266"/>
      <c r="G491" s="266"/>
    </row>
    <row r="492" spans="1:7">
      <c r="A492" s="581"/>
      <c r="B492" s="266"/>
      <c r="C492" s="266"/>
      <c r="D492" s="266"/>
      <c r="E492" s="266"/>
      <c r="F492" s="266"/>
      <c r="G492" s="266"/>
    </row>
    <row r="493" spans="1:7">
      <c r="A493" s="581"/>
      <c r="B493" s="266"/>
      <c r="C493" s="266"/>
      <c r="D493" s="266"/>
      <c r="E493" s="266"/>
      <c r="F493" s="266"/>
      <c r="G493" s="266"/>
    </row>
    <row r="494" spans="1:7">
      <c r="A494" s="581"/>
      <c r="B494" s="266"/>
      <c r="C494" s="266"/>
      <c r="D494" s="266"/>
      <c r="E494" s="266"/>
      <c r="F494" s="266"/>
      <c r="G494" s="266"/>
    </row>
    <row r="495" spans="1:7">
      <c r="A495" s="581"/>
      <c r="B495" s="266"/>
      <c r="C495" s="266"/>
      <c r="D495" s="266"/>
      <c r="E495" s="266"/>
      <c r="F495" s="266"/>
      <c r="G495" s="266"/>
    </row>
    <row r="496" spans="1:7">
      <c r="A496" s="581"/>
      <c r="B496" s="266"/>
      <c r="C496" s="266"/>
      <c r="D496" s="266"/>
      <c r="E496" s="266"/>
      <c r="F496" s="266"/>
      <c r="G496" s="266"/>
    </row>
    <row r="497" spans="1:7">
      <c r="A497" s="581"/>
      <c r="B497" s="266"/>
      <c r="C497" s="266"/>
      <c r="D497" s="266"/>
      <c r="E497" s="266"/>
      <c r="F497" s="266"/>
      <c r="G497" s="266"/>
    </row>
    <row r="498" spans="1:7">
      <c r="A498" s="581"/>
      <c r="B498" s="266"/>
      <c r="C498" s="266"/>
      <c r="D498" s="266"/>
      <c r="E498" s="266"/>
      <c r="F498" s="266"/>
      <c r="G498" s="266"/>
    </row>
    <row r="499" spans="1:7">
      <c r="A499" s="581"/>
      <c r="B499" s="266"/>
      <c r="C499" s="266"/>
      <c r="D499" s="266"/>
      <c r="E499" s="266"/>
      <c r="F499" s="266"/>
      <c r="G499" s="266"/>
    </row>
    <row r="500" spans="1:7">
      <c r="A500" s="581"/>
      <c r="B500" s="266"/>
      <c r="C500" s="266"/>
      <c r="D500" s="266"/>
      <c r="E500" s="266"/>
      <c r="F500" s="266"/>
      <c r="G500" s="266"/>
    </row>
    <row r="501" spans="1:7">
      <c r="A501" s="581"/>
      <c r="B501" s="266"/>
      <c r="C501" s="266"/>
      <c r="D501" s="266"/>
      <c r="E501" s="266"/>
      <c r="F501" s="266"/>
      <c r="G501" s="266"/>
    </row>
    <row r="502" spans="1:7">
      <c r="A502" s="581"/>
      <c r="B502" s="266"/>
      <c r="C502" s="266"/>
      <c r="D502" s="266"/>
      <c r="E502" s="266"/>
      <c r="F502" s="266"/>
      <c r="G502" s="266"/>
    </row>
    <row r="503" spans="1:7">
      <c r="A503" s="581"/>
      <c r="B503" s="266"/>
      <c r="C503" s="266"/>
      <c r="D503" s="266"/>
      <c r="E503" s="266"/>
      <c r="F503" s="266"/>
      <c r="G503" s="266"/>
    </row>
    <row r="504" spans="1:7">
      <c r="A504" s="581"/>
      <c r="B504" s="266"/>
      <c r="C504" s="266"/>
      <c r="D504" s="266"/>
      <c r="E504" s="266"/>
      <c r="F504" s="266"/>
      <c r="G504" s="266"/>
    </row>
    <row r="505" spans="1:7">
      <c r="A505" s="581"/>
      <c r="B505" s="266"/>
      <c r="C505" s="266"/>
      <c r="D505" s="266"/>
      <c r="E505" s="266"/>
      <c r="F505" s="266"/>
      <c r="G505" s="266"/>
    </row>
    <row r="506" spans="1:7">
      <c r="A506" s="581"/>
      <c r="B506" s="266"/>
      <c r="C506" s="266"/>
      <c r="D506" s="266"/>
      <c r="E506" s="266"/>
      <c r="F506" s="266"/>
      <c r="G506" s="266"/>
    </row>
    <row r="507" spans="1:7">
      <c r="A507" s="581"/>
      <c r="B507" s="266"/>
      <c r="C507" s="266"/>
      <c r="D507" s="266"/>
      <c r="E507" s="266"/>
      <c r="F507" s="266"/>
      <c r="G507" s="266"/>
    </row>
    <row r="508" spans="1:7">
      <c r="A508" s="581"/>
      <c r="B508" s="266"/>
      <c r="C508" s="266"/>
      <c r="D508" s="266"/>
      <c r="E508" s="266"/>
      <c r="F508" s="266"/>
      <c r="G508" s="266"/>
    </row>
    <row r="509" spans="1:7">
      <c r="A509" s="581"/>
      <c r="B509" s="266"/>
      <c r="C509" s="266"/>
      <c r="D509" s="266"/>
      <c r="E509" s="266"/>
      <c r="F509" s="266"/>
      <c r="G509" s="266"/>
    </row>
    <row r="510" spans="1:7">
      <c r="A510" s="581"/>
      <c r="B510" s="266"/>
      <c r="C510" s="266"/>
      <c r="D510" s="266"/>
      <c r="E510" s="266"/>
      <c r="F510" s="266"/>
      <c r="G510" s="266"/>
    </row>
    <row r="511" spans="1:7">
      <c r="A511" s="581"/>
      <c r="B511" s="266"/>
      <c r="C511" s="266"/>
      <c r="D511" s="266"/>
      <c r="E511" s="266"/>
      <c r="F511" s="266"/>
      <c r="G511" s="266"/>
    </row>
    <row r="512" spans="1:7">
      <c r="A512" s="581"/>
      <c r="B512" s="266"/>
      <c r="C512" s="266"/>
      <c r="D512" s="266"/>
      <c r="E512" s="266"/>
      <c r="F512" s="266"/>
      <c r="G512" s="266"/>
    </row>
    <row r="513" spans="1:7">
      <c r="A513" s="581"/>
      <c r="B513" s="266"/>
      <c r="C513" s="266"/>
      <c r="D513" s="266"/>
      <c r="E513" s="266"/>
      <c r="F513" s="266"/>
      <c r="G513" s="266"/>
    </row>
    <row r="514" spans="1:7">
      <c r="A514" s="581"/>
      <c r="B514" s="266"/>
      <c r="C514" s="266"/>
      <c r="D514" s="266"/>
      <c r="E514" s="266"/>
      <c r="F514" s="266"/>
      <c r="G514" s="266"/>
    </row>
    <row r="515" spans="1:7">
      <c r="A515" s="581"/>
      <c r="B515" s="266"/>
      <c r="C515" s="266"/>
      <c r="D515" s="266"/>
      <c r="E515" s="266"/>
      <c r="F515" s="266"/>
      <c r="G515" s="266"/>
    </row>
    <row r="516" spans="1:7">
      <c r="A516" s="581"/>
      <c r="B516" s="266"/>
      <c r="C516" s="266"/>
      <c r="D516" s="266"/>
      <c r="E516" s="266"/>
      <c r="F516" s="266"/>
      <c r="G516" s="266"/>
    </row>
    <row r="517" spans="1:7">
      <c r="A517" s="581"/>
      <c r="B517" s="266"/>
      <c r="C517" s="266"/>
      <c r="D517" s="266"/>
      <c r="E517" s="266"/>
      <c r="F517" s="266"/>
      <c r="G517" s="266"/>
    </row>
    <row r="518" spans="1:7">
      <c r="A518" s="581"/>
      <c r="B518" s="266"/>
      <c r="C518" s="266"/>
      <c r="D518" s="266"/>
      <c r="E518" s="266"/>
      <c r="F518" s="266"/>
      <c r="G518" s="266"/>
    </row>
    <row r="519" spans="1:7">
      <c r="A519" s="581"/>
      <c r="B519" s="266"/>
      <c r="C519" s="266"/>
      <c r="D519" s="266"/>
      <c r="E519" s="266"/>
      <c r="F519" s="266"/>
      <c r="G519" s="266"/>
    </row>
    <row r="520" spans="1:7">
      <c r="A520" s="581"/>
      <c r="B520" s="266"/>
      <c r="C520" s="266"/>
      <c r="D520" s="266"/>
      <c r="E520" s="266"/>
      <c r="F520" s="266"/>
      <c r="G520" s="266"/>
    </row>
    <row r="521" spans="1:7">
      <c r="A521" s="581"/>
      <c r="B521" s="266"/>
      <c r="C521" s="266"/>
      <c r="D521" s="266"/>
      <c r="E521" s="266"/>
      <c r="F521" s="266"/>
      <c r="G521" s="266"/>
    </row>
    <row r="522" spans="1:7">
      <c r="A522" s="581"/>
      <c r="B522" s="266"/>
      <c r="C522" s="266"/>
      <c r="D522" s="266"/>
      <c r="E522" s="266"/>
      <c r="F522" s="266"/>
      <c r="G522" s="266"/>
    </row>
    <row r="523" spans="1:7">
      <c r="A523" s="581"/>
      <c r="B523" s="266"/>
      <c r="C523" s="266"/>
      <c r="D523" s="266"/>
      <c r="E523" s="266"/>
      <c r="F523" s="266"/>
      <c r="G523" s="266"/>
    </row>
    <row r="524" spans="1:7">
      <c r="A524" s="581"/>
      <c r="B524" s="266"/>
      <c r="C524" s="266"/>
      <c r="D524" s="266"/>
      <c r="E524" s="266"/>
      <c r="F524" s="266"/>
      <c r="G524" s="266"/>
    </row>
    <row r="525" spans="1:7">
      <c r="A525" s="581"/>
      <c r="B525" s="266"/>
      <c r="C525" s="266"/>
      <c r="D525" s="266"/>
      <c r="E525" s="266"/>
      <c r="F525" s="266"/>
      <c r="G525" s="266"/>
    </row>
    <row r="526" spans="1:7">
      <c r="A526" s="581"/>
      <c r="B526" s="266"/>
      <c r="C526" s="266"/>
      <c r="D526" s="266"/>
      <c r="E526" s="266"/>
      <c r="F526" s="266"/>
      <c r="G526" s="266"/>
    </row>
    <row r="527" spans="1:7">
      <c r="A527" s="581"/>
      <c r="B527" s="266"/>
      <c r="C527" s="266"/>
      <c r="D527" s="266"/>
      <c r="E527" s="266"/>
      <c r="F527" s="266"/>
      <c r="G527" s="266"/>
    </row>
    <row r="528" spans="1:7">
      <c r="A528" s="581"/>
      <c r="B528" s="266"/>
      <c r="C528" s="266"/>
      <c r="D528" s="266"/>
      <c r="E528" s="266"/>
      <c r="F528" s="266"/>
      <c r="G528" s="266"/>
    </row>
    <row r="529" spans="1:7">
      <c r="A529" s="581"/>
      <c r="B529" s="266"/>
      <c r="C529" s="266"/>
      <c r="D529" s="266"/>
      <c r="E529" s="266"/>
      <c r="F529" s="266"/>
      <c r="G529" s="266"/>
    </row>
  </sheetData>
  <mergeCells count="25">
    <mergeCell ref="A110:G110"/>
    <mergeCell ref="A113:G113"/>
    <mergeCell ref="A1:G1"/>
    <mergeCell ref="A2:G2"/>
    <mergeCell ref="A3:G3"/>
    <mergeCell ref="A43:G43"/>
    <mergeCell ref="A47:G47"/>
    <mergeCell ref="A51:G51"/>
    <mergeCell ref="A52:G52"/>
    <mergeCell ref="A53:G53"/>
    <mergeCell ref="A54:G54"/>
    <mergeCell ref="A74:G74"/>
    <mergeCell ref="A78:G78"/>
    <mergeCell ref="A82:G82"/>
    <mergeCell ref="A83:G83"/>
    <mergeCell ref="A77:G77"/>
    <mergeCell ref="A107:G107"/>
    <mergeCell ref="A108:G108"/>
    <mergeCell ref="A109:G109"/>
    <mergeCell ref="A44:G44"/>
    <mergeCell ref="A45:G45"/>
    <mergeCell ref="A46:G46"/>
    <mergeCell ref="A75:G75"/>
    <mergeCell ref="A76:G76"/>
    <mergeCell ref="A106:G106"/>
  </mergeCells>
  <conditionalFormatting sqref="F17">
    <cfRule type="cellIs" dxfId="0" priority="1" stopIfTrue="1" operator="notEqual">
      <formula>0</formula>
    </cfRule>
  </conditionalFormatting>
  <printOptions horizontalCentered="1"/>
  <pageMargins left="0.75" right="0.75" top="1" bottom="1" header="0.5" footer="0.5"/>
  <pageSetup scale="30" orientation="landscape" r:id="rId1"/>
  <headerFooter alignWithMargins="0"/>
  <rowBreaks count="2" manualBreakCount="2">
    <brk id="47" max="6" man="1"/>
    <brk id="78" max="6" man="1"/>
  </rowBreaks>
  <ignoredErrors>
    <ignoredError sqref="B4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72"/>
  <sheetViews>
    <sheetView showGridLines="0" zoomScale="75" zoomScaleNormal="75" workbookViewId="0"/>
  </sheetViews>
  <sheetFormatPr defaultColWidth="9.109375" defaultRowHeight="15"/>
  <cols>
    <col min="1" max="2" width="4.6640625" style="187" customWidth="1"/>
    <col min="3" max="3" width="59.88671875" style="187" customWidth="1"/>
    <col min="4" max="4" width="3.109375" style="187" customWidth="1"/>
    <col min="5" max="5" width="16.5546875" style="206" customWidth="1"/>
    <col min="6" max="6" width="15.33203125" style="187" customWidth="1"/>
    <col min="7" max="8" width="20.109375" style="187" customWidth="1"/>
    <col min="9" max="16384" width="9.109375" style="187"/>
  </cols>
  <sheetData>
    <row r="1" spans="1:9" ht="17.399999999999999">
      <c r="A1" s="93"/>
      <c r="B1" s="93"/>
      <c r="C1" s="93"/>
      <c r="D1" s="93"/>
      <c r="E1" s="230"/>
      <c r="F1" s="93"/>
      <c r="G1" s="93"/>
      <c r="H1" s="93"/>
    </row>
    <row r="2" spans="1:9" ht="17.399999999999999">
      <c r="A2" s="1428" t="str">
        <f>+'Appendix A'!A3</f>
        <v>Public Service Electric and Gas Company</v>
      </c>
      <c r="B2" s="1428"/>
      <c r="C2" s="1428"/>
      <c r="D2" s="1428"/>
      <c r="E2" s="1428"/>
      <c r="F2" s="1428"/>
      <c r="G2" s="1428"/>
      <c r="H2" s="1428"/>
    </row>
    <row r="3" spans="1:9" ht="17.399999999999999">
      <c r="A3" s="1428" t="str">
        <f>+'Appendix A'!A4</f>
        <v xml:space="preserve">ATTACHMENT H-10A </v>
      </c>
      <c r="B3" s="1428"/>
      <c r="C3" s="1428"/>
      <c r="D3" s="1428"/>
      <c r="E3" s="1428"/>
      <c r="F3" s="1429"/>
      <c r="G3" s="1429"/>
      <c r="H3" s="1429"/>
    </row>
    <row r="4" spans="1:9" s="93" customFormat="1" ht="17.399999999999999">
      <c r="A4" s="1428" t="s">
        <v>981</v>
      </c>
      <c r="B4" s="1428"/>
      <c r="C4" s="1428"/>
      <c r="D4" s="1428"/>
      <c r="E4" s="1428"/>
      <c r="F4" s="1429"/>
      <c r="G4" s="1429"/>
      <c r="H4" s="1429"/>
    </row>
    <row r="6" spans="1:9" s="3" customFormat="1" ht="15.6">
      <c r="A6" s="187"/>
      <c r="B6" s="187"/>
      <c r="C6" s="187"/>
      <c r="D6" s="188"/>
      <c r="E6" s="13"/>
      <c r="G6" s="7"/>
      <c r="H6" s="7"/>
      <c r="I6" s="6"/>
    </row>
    <row r="7" spans="1:9" s="3" customFormat="1">
      <c r="E7" s="13"/>
      <c r="I7" s="6"/>
    </row>
    <row r="8" spans="1:9" ht="15.6">
      <c r="A8" s="3"/>
      <c r="B8" s="3"/>
      <c r="C8" s="3"/>
      <c r="D8" s="51"/>
      <c r="E8" s="51" t="s">
        <v>464</v>
      </c>
      <c r="F8" s="51"/>
      <c r="G8" s="51" t="s">
        <v>473</v>
      </c>
      <c r="H8" s="51"/>
    </row>
    <row r="9" spans="1:9" ht="15.6">
      <c r="A9" s="189" t="s">
        <v>114</v>
      </c>
      <c r="B9" s="189"/>
      <c r="C9" s="3"/>
      <c r="D9" s="51"/>
      <c r="E9" s="51" t="s">
        <v>465</v>
      </c>
      <c r="F9" s="51" t="s">
        <v>264</v>
      </c>
      <c r="G9" s="51" t="s">
        <v>474</v>
      </c>
      <c r="H9" s="51"/>
    </row>
    <row r="10" spans="1:9" ht="15.6">
      <c r="A10" s="189"/>
      <c r="B10" s="189"/>
      <c r="C10" s="3"/>
      <c r="D10" s="51"/>
      <c r="E10" s="190"/>
      <c r="F10" s="51"/>
      <c r="G10" s="51"/>
      <c r="H10" s="51"/>
    </row>
    <row r="11" spans="1:9" ht="15.6">
      <c r="A11" s="189"/>
      <c r="B11" s="189"/>
      <c r="C11" s="3"/>
      <c r="D11" s="51"/>
      <c r="E11" s="190"/>
      <c r="F11" s="51"/>
      <c r="G11" s="51"/>
      <c r="H11" s="51"/>
    </row>
    <row r="12" spans="1:9" ht="15.6">
      <c r="D12" s="191"/>
      <c r="E12" s="190"/>
      <c r="F12" s="3"/>
      <c r="G12" s="51"/>
      <c r="H12" s="51"/>
    </row>
    <row r="13" spans="1:9" ht="15.6">
      <c r="A13" s="186"/>
      <c r="B13" s="189" t="s">
        <v>463</v>
      </c>
      <c r="C13" s="3"/>
      <c r="D13" s="51"/>
      <c r="E13" s="192"/>
      <c r="F13" s="92"/>
      <c r="G13" s="51"/>
      <c r="H13" s="51"/>
    </row>
    <row r="14" spans="1:9" s="3" customFormat="1" ht="15.6">
      <c r="A14" s="186"/>
      <c r="B14" s="187"/>
      <c r="C14" s="187"/>
      <c r="D14" s="191"/>
      <c r="E14" s="193"/>
      <c r="F14" s="194"/>
      <c r="G14" s="194"/>
      <c r="H14" s="194"/>
    </row>
    <row r="15" spans="1:9" s="3" customFormat="1">
      <c r="A15" s="18">
        <v>1</v>
      </c>
      <c r="C15" s="7" t="s">
        <v>290</v>
      </c>
      <c r="D15" s="77"/>
      <c r="E15" s="1411">
        <f>+'5 - Cost Support'!S154</f>
        <v>20804000</v>
      </c>
      <c r="F15" s="195"/>
      <c r="G15" s="196"/>
      <c r="H15" s="77" t="s">
        <v>489</v>
      </c>
    </row>
    <row r="16" spans="1:9" s="3" customFormat="1" ht="15.6">
      <c r="A16" s="18">
        <f>1+A15</f>
        <v>2</v>
      </c>
      <c r="B16" s="197" t="s">
        <v>468</v>
      </c>
      <c r="C16" s="187"/>
      <c r="D16" s="198"/>
      <c r="E16" s="199">
        <f>SUM(E15:E15)</f>
        <v>20804000</v>
      </c>
      <c r="F16" s="187" t="s">
        <v>130</v>
      </c>
      <c r="G16" s="199">
        <f>+'5 - Cost Support'!T154</f>
        <v>7847000.0000000009</v>
      </c>
      <c r="H16" s="199"/>
    </row>
    <row r="17" spans="1:8" s="3" customFormat="1" ht="12.75" customHeight="1">
      <c r="A17" s="18"/>
      <c r="D17" s="72"/>
      <c r="E17" s="200"/>
      <c r="F17" s="72"/>
      <c r="G17" s="201"/>
      <c r="H17" s="201"/>
    </row>
    <row r="18" spans="1:8" s="3" customFormat="1" ht="12.75" customHeight="1">
      <c r="A18" s="18"/>
      <c r="B18" s="197" t="s">
        <v>466</v>
      </c>
      <c r="C18" s="187"/>
      <c r="D18" s="198"/>
      <c r="E18" s="202"/>
      <c r="F18" s="203" t="s">
        <v>257</v>
      </c>
      <c r="G18" s="72"/>
      <c r="H18" s="72"/>
    </row>
    <row r="19" spans="1:8" s="3" customFormat="1" ht="12.75" customHeight="1">
      <c r="A19" s="18"/>
      <c r="D19" s="72"/>
      <c r="E19" s="200"/>
      <c r="F19" s="72"/>
      <c r="G19" s="72"/>
      <c r="H19" s="72"/>
    </row>
    <row r="20" spans="1:8" s="3" customFormat="1" ht="12.75" customHeight="1">
      <c r="A20" s="18">
        <f>1+A16</f>
        <v>3</v>
      </c>
      <c r="C20" s="7" t="s">
        <v>157</v>
      </c>
      <c r="D20" s="76"/>
      <c r="E20" s="210">
        <v>14296575.000000002</v>
      </c>
      <c r="F20" s="76"/>
      <c r="G20" s="76"/>
      <c r="H20" s="76"/>
    </row>
    <row r="21" spans="1:8" s="3" customFormat="1">
      <c r="A21" s="18">
        <f>1+A20</f>
        <v>4</v>
      </c>
      <c r="C21" s="7" t="s">
        <v>588</v>
      </c>
      <c r="E21" s="210">
        <v>163741</v>
      </c>
    </row>
    <row r="22" spans="1:8" s="3" customFormat="1">
      <c r="A22" s="18">
        <f>1+A21</f>
        <v>5</v>
      </c>
      <c r="C22" s="7" t="s">
        <v>589</v>
      </c>
      <c r="E22" s="210">
        <v>603134.99999999977</v>
      </c>
    </row>
    <row r="23" spans="1:8" s="3" customFormat="1">
      <c r="A23" s="18">
        <f>1+A22</f>
        <v>6</v>
      </c>
      <c r="C23" s="7" t="s">
        <v>590</v>
      </c>
      <c r="E23" s="210">
        <v>331596.00000000012</v>
      </c>
    </row>
    <row r="24" spans="1:8" s="3" customFormat="1">
      <c r="A24" s="18">
        <f>1+A23</f>
        <v>7</v>
      </c>
      <c r="C24" s="7"/>
      <c r="E24" s="204"/>
      <c r="F24" s="41"/>
      <c r="G24" s="41"/>
      <c r="H24" s="1409"/>
    </row>
    <row r="25" spans="1:8" ht="15.6">
      <c r="A25" s="18">
        <f>1+A24</f>
        <v>8</v>
      </c>
      <c r="B25" s="197" t="s">
        <v>469</v>
      </c>
      <c r="E25" s="199">
        <f>SUM(E20:E24)</f>
        <v>15395047.000000002</v>
      </c>
      <c r="F25" s="205">
        <f>+'Appendix A'!H16</f>
        <v>0.15000000001007291</v>
      </c>
      <c r="G25" s="199">
        <f>+E25*F25</f>
        <v>2309257.0501550734</v>
      </c>
      <c r="H25" s="199"/>
    </row>
    <row r="26" spans="1:8" s="3" customFormat="1" ht="15.6">
      <c r="A26" s="186"/>
      <c r="B26" s="189"/>
      <c r="C26" s="200"/>
      <c r="E26" s="13"/>
      <c r="F26" s="7"/>
      <c r="G26" s="199"/>
      <c r="H26" s="199"/>
    </row>
    <row r="27" spans="1:8" s="3" customFormat="1">
      <c r="A27" s="18"/>
      <c r="E27" s="13"/>
    </row>
    <row r="28" spans="1:8" s="3" customFormat="1" ht="15.6">
      <c r="A28" s="18"/>
      <c r="B28" s="197" t="s">
        <v>467</v>
      </c>
      <c r="C28" s="187"/>
      <c r="D28" s="187"/>
      <c r="E28" s="206"/>
      <c r="F28" s="207" t="s">
        <v>239</v>
      </c>
    </row>
    <row r="29" spans="1:8" s="3" customFormat="1">
      <c r="A29" s="18"/>
      <c r="E29" s="13"/>
    </row>
    <row r="30" spans="1:8" s="3" customFormat="1">
      <c r="A30" s="18">
        <f>1+A25</f>
        <v>9</v>
      </c>
      <c r="C30" s="208"/>
      <c r="E30" s="209"/>
    </row>
    <row r="31" spans="1:8" s="3" customFormat="1">
      <c r="A31" s="18">
        <f>1+A30</f>
        <v>10</v>
      </c>
      <c r="C31" s="7"/>
      <c r="E31" s="210"/>
    </row>
    <row r="32" spans="1:8" s="3" customFormat="1">
      <c r="A32" s="18">
        <f>1+A31</f>
        <v>11</v>
      </c>
      <c r="C32" s="7"/>
      <c r="E32" s="209"/>
    </row>
    <row r="33" spans="1:9" s="3" customFormat="1">
      <c r="A33" s="18">
        <f>1+A32</f>
        <v>12</v>
      </c>
      <c r="C33" s="7"/>
      <c r="E33" s="204"/>
      <c r="G33" s="41"/>
      <c r="H33" s="1409"/>
    </row>
    <row r="34" spans="1:9" ht="15.6">
      <c r="A34" s="18">
        <f>1+A33</f>
        <v>13</v>
      </c>
      <c r="B34" s="197" t="s">
        <v>471</v>
      </c>
      <c r="E34" s="199">
        <f>SUM(E30:E33)</f>
        <v>0</v>
      </c>
      <c r="F34" s="211">
        <f>+'Appendix A'!H35</f>
        <v>0.57357278373901888</v>
      </c>
      <c r="G34" s="199">
        <v>0</v>
      </c>
      <c r="H34" s="199"/>
    </row>
    <row r="35" spans="1:9">
      <c r="A35" s="186"/>
    </row>
    <row r="36" spans="1:9" s="3" customFormat="1" ht="16.2" thickBot="1">
      <c r="A36" s="186">
        <f>1+A34</f>
        <v>14</v>
      </c>
      <c r="B36" s="189" t="s">
        <v>165</v>
      </c>
      <c r="E36" s="313">
        <f>E16+E25+E34</f>
        <v>36199047</v>
      </c>
      <c r="F36" s="212"/>
      <c r="G36" s="506">
        <f>+G25+G16</f>
        <v>10156257.050155073</v>
      </c>
      <c r="H36" s="1410"/>
    </row>
    <row r="37" spans="1:9" s="3" customFormat="1" ht="15.6" thickTop="1">
      <c r="A37" s="18"/>
      <c r="C37" s="177"/>
      <c r="E37" s="13"/>
    </row>
    <row r="38" spans="1:9" s="3" customFormat="1">
      <c r="A38" s="18"/>
      <c r="C38" s="177"/>
      <c r="E38" s="13"/>
      <c r="F38" s="213"/>
    </row>
    <row r="39" spans="1:9" ht="15.6">
      <c r="A39" s="18"/>
      <c r="B39" s="3"/>
      <c r="C39" s="197" t="s">
        <v>472</v>
      </c>
    </row>
    <row r="40" spans="1:9" s="3" customFormat="1" ht="15.6">
      <c r="A40" s="186"/>
      <c r="B40" s="187"/>
      <c r="C40" s="187"/>
      <c r="D40" s="187"/>
      <c r="E40" s="206"/>
      <c r="F40" s="187"/>
      <c r="G40" s="214"/>
      <c r="H40" s="214"/>
    </row>
    <row r="41" spans="1:9">
      <c r="A41" s="18">
        <f>1+A36</f>
        <v>15</v>
      </c>
      <c r="B41" s="3"/>
      <c r="C41" s="81" t="s">
        <v>591</v>
      </c>
      <c r="D41" s="7"/>
      <c r="E41" s="210">
        <v>0</v>
      </c>
      <c r="F41" s="215"/>
      <c r="G41" s="60"/>
      <c r="H41" s="60"/>
      <c r="I41" s="60"/>
    </row>
    <row r="42" spans="1:9">
      <c r="A42" s="186">
        <f>1+A41</f>
        <v>16</v>
      </c>
      <c r="C42" s="217" t="s">
        <v>84</v>
      </c>
      <c r="D42" s="60"/>
      <c r="E42" s="210">
        <v>0</v>
      </c>
      <c r="F42" s="215"/>
      <c r="G42" s="60"/>
      <c r="H42" s="60"/>
      <c r="I42" s="60"/>
    </row>
    <row r="43" spans="1:9">
      <c r="A43" s="186">
        <f t="shared" ref="A43:A48" si="0">1+A42</f>
        <v>17</v>
      </c>
      <c r="C43" s="217" t="s">
        <v>85</v>
      </c>
      <c r="D43" s="60"/>
      <c r="E43" s="210">
        <v>0</v>
      </c>
      <c r="F43" s="215"/>
      <c r="G43" s="60"/>
      <c r="H43" s="60"/>
      <c r="I43" s="60"/>
    </row>
    <row r="44" spans="1:9">
      <c r="A44" s="186">
        <f t="shared" si="0"/>
        <v>18</v>
      </c>
      <c r="C44" s="217" t="s">
        <v>592</v>
      </c>
      <c r="D44" s="60"/>
      <c r="E44" s="210">
        <v>0</v>
      </c>
      <c r="F44" s="215"/>
      <c r="G44" s="60"/>
      <c r="H44" s="60"/>
    </row>
    <row r="45" spans="1:9">
      <c r="A45" s="186">
        <f t="shared" si="0"/>
        <v>19</v>
      </c>
      <c r="C45" s="60" t="s">
        <v>593</v>
      </c>
      <c r="D45" s="218"/>
      <c r="E45" s="210">
        <v>0</v>
      </c>
      <c r="F45" s="215"/>
      <c r="G45" s="60"/>
      <c r="H45" s="60"/>
    </row>
    <row r="46" spans="1:9">
      <c r="A46" s="186">
        <f t="shared" si="0"/>
        <v>20</v>
      </c>
      <c r="C46" s="7" t="s">
        <v>189</v>
      </c>
      <c r="D46" s="218"/>
      <c r="E46" s="210">
        <v>0</v>
      </c>
      <c r="F46" s="215"/>
    </row>
    <row r="47" spans="1:9">
      <c r="A47" s="186">
        <f t="shared" si="0"/>
        <v>21</v>
      </c>
      <c r="C47" s="60" t="s">
        <v>422</v>
      </c>
      <c r="D47" s="60"/>
      <c r="E47" s="210">
        <v>0</v>
      </c>
      <c r="F47" s="215"/>
    </row>
    <row r="48" spans="1:9" s="3" customFormat="1" ht="15.6">
      <c r="A48" s="186">
        <f t="shared" si="0"/>
        <v>22</v>
      </c>
      <c r="B48" s="187"/>
      <c r="C48" s="219" t="s">
        <v>164</v>
      </c>
      <c r="D48" s="7"/>
      <c r="E48" s="270">
        <f>SUM(E41:E47)</f>
        <v>0</v>
      </c>
    </row>
    <row r="49" spans="1:8" s="3" customFormat="1">
      <c r="A49" s="18"/>
      <c r="C49" s="7"/>
      <c r="D49" s="7"/>
      <c r="E49" s="235"/>
    </row>
    <row r="50" spans="1:8" ht="15.6">
      <c r="A50" s="18">
        <f>1+A48</f>
        <v>23</v>
      </c>
      <c r="B50" s="39" t="s">
        <v>404</v>
      </c>
      <c r="C50" s="95"/>
      <c r="D50" s="60"/>
      <c r="E50" s="243">
        <f>+E36+E48</f>
        <v>36199047</v>
      </c>
    </row>
    <row r="51" spans="1:8">
      <c r="A51" s="186"/>
      <c r="B51" s="60"/>
      <c r="C51" s="220"/>
      <c r="D51" s="60"/>
      <c r="E51" s="236"/>
      <c r="F51" s="60"/>
    </row>
    <row r="52" spans="1:8" ht="15.6">
      <c r="A52" s="186">
        <f>1+A50</f>
        <v>24</v>
      </c>
      <c r="B52" s="219" t="s">
        <v>294</v>
      </c>
      <c r="C52" s="241"/>
      <c r="D52" s="221"/>
      <c r="E52" s="210">
        <v>36199047</v>
      </c>
      <c r="F52" s="222"/>
      <c r="G52" s="222"/>
      <c r="H52" s="222"/>
    </row>
    <row r="53" spans="1:8">
      <c r="B53" s="60"/>
      <c r="C53" s="217"/>
      <c r="D53" s="217"/>
      <c r="E53" s="223"/>
      <c r="F53" s="224"/>
      <c r="G53" s="224"/>
      <c r="H53" s="224"/>
    </row>
    <row r="54" spans="1:8">
      <c r="A54" s="186">
        <f>1+A52</f>
        <v>25</v>
      </c>
      <c r="B54" s="60"/>
      <c r="C54" s="217" t="s">
        <v>413</v>
      </c>
      <c r="D54" s="217"/>
      <c r="E54" s="225">
        <f>+E50-E52</f>
        <v>0</v>
      </c>
      <c r="F54" s="3"/>
      <c r="G54" s="224"/>
      <c r="H54" s="224"/>
    </row>
    <row r="55" spans="1:8">
      <c r="B55" s="60"/>
      <c r="C55" s="217"/>
      <c r="D55" s="217"/>
      <c r="E55" s="225"/>
      <c r="F55" s="224"/>
      <c r="G55" s="224"/>
      <c r="H55" s="224"/>
    </row>
    <row r="56" spans="1:8">
      <c r="B56" s="60"/>
      <c r="C56" s="217"/>
      <c r="D56" s="217"/>
      <c r="E56" s="225"/>
      <c r="F56" s="224"/>
      <c r="G56" s="224"/>
      <c r="H56" s="224"/>
    </row>
    <row r="57" spans="1:8">
      <c r="B57" s="60"/>
      <c r="C57" s="217"/>
      <c r="D57" s="217"/>
      <c r="E57" s="225"/>
      <c r="F57" s="224"/>
      <c r="G57" s="224"/>
      <c r="H57" s="224"/>
    </row>
    <row r="58" spans="1:8">
      <c r="B58" s="60"/>
      <c r="C58" s="217"/>
      <c r="D58" s="217"/>
      <c r="E58" s="225"/>
      <c r="F58" s="224"/>
      <c r="G58" s="224"/>
      <c r="H58" s="224"/>
    </row>
    <row r="59" spans="1:8" ht="24.9" customHeight="1">
      <c r="B59" s="60" t="s">
        <v>256</v>
      </c>
      <c r="C59" s="60"/>
      <c r="D59" s="60"/>
      <c r="E59" s="226"/>
      <c r="F59" s="215"/>
      <c r="G59" s="215"/>
      <c r="H59" s="215"/>
    </row>
    <row r="60" spans="1:8" ht="24.9" customHeight="1">
      <c r="B60" s="60" t="s">
        <v>108</v>
      </c>
      <c r="C60" s="60" t="s">
        <v>170</v>
      </c>
      <c r="D60" s="60"/>
      <c r="E60" s="226"/>
      <c r="F60" s="215"/>
      <c r="G60" s="215"/>
      <c r="H60" s="215"/>
    </row>
    <row r="61" spans="1:8" ht="24.9" customHeight="1">
      <c r="B61" s="60"/>
      <c r="C61" s="227" t="s">
        <v>158</v>
      </c>
      <c r="D61" s="60"/>
      <c r="E61" s="226"/>
      <c r="F61" s="60"/>
      <c r="G61" s="215"/>
      <c r="H61" s="215"/>
    </row>
    <row r="62" spans="1:8" ht="24.9" customHeight="1">
      <c r="B62" s="60" t="s">
        <v>248</v>
      </c>
      <c r="C62" s="60" t="s">
        <v>11</v>
      </c>
      <c r="D62" s="60"/>
      <c r="E62" s="226"/>
      <c r="F62" s="60"/>
      <c r="G62" s="215"/>
      <c r="H62" s="215"/>
    </row>
    <row r="63" spans="1:8" ht="24.9" customHeight="1">
      <c r="B63" s="60"/>
      <c r="C63" s="227" t="s">
        <v>435</v>
      </c>
      <c r="D63" s="60"/>
      <c r="E63" s="226"/>
      <c r="F63" s="60"/>
      <c r="G63" s="215"/>
      <c r="H63" s="215"/>
    </row>
    <row r="64" spans="1:8" ht="24.9" customHeight="1">
      <c r="B64" s="60" t="s">
        <v>93</v>
      </c>
      <c r="C64" s="60" t="s">
        <v>432</v>
      </c>
      <c r="D64" s="60"/>
      <c r="E64" s="226"/>
      <c r="F64" s="60"/>
      <c r="G64" s="215"/>
      <c r="H64" s="215"/>
    </row>
    <row r="65" spans="2:8" ht="24.9" customHeight="1">
      <c r="B65" s="60" t="s">
        <v>109</v>
      </c>
      <c r="C65" s="227" t="s">
        <v>289</v>
      </c>
      <c r="D65" s="60"/>
      <c r="E65" s="226"/>
      <c r="F65" s="60"/>
      <c r="G65" s="215"/>
      <c r="H65" s="215"/>
    </row>
    <row r="66" spans="2:8" ht="24.9" customHeight="1">
      <c r="B66" s="60"/>
      <c r="C66" s="60" t="s">
        <v>314</v>
      </c>
      <c r="D66" s="60"/>
      <c r="E66" s="226"/>
      <c r="F66" s="60"/>
      <c r="G66" s="60"/>
      <c r="H66" s="60"/>
    </row>
    <row r="67" spans="2:8" ht="24.9" customHeight="1">
      <c r="B67" s="60"/>
      <c r="C67" s="60" t="s">
        <v>321</v>
      </c>
      <c r="D67" s="60"/>
      <c r="E67" s="216"/>
      <c r="F67" s="60"/>
      <c r="G67" s="60"/>
      <c r="H67" s="60"/>
    </row>
    <row r="68" spans="2:8" ht="24.9" customHeight="1">
      <c r="B68" s="60" t="s">
        <v>107</v>
      </c>
      <c r="C68" s="60" t="s">
        <v>322</v>
      </c>
      <c r="D68" s="60"/>
      <c r="E68" s="216"/>
      <c r="F68" s="60"/>
      <c r="G68" s="60"/>
      <c r="H68" s="60"/>
    </row>
    <row r="69" spans="2:8">
      <c r="C69" s="60"/>
    </row>
    <row r="70" spans="2:8">
      <c r="C70" s="60"/>
    </row>
    <row r="71" spans="2:8">
      <c r="C71" s="60"/>
    </row>
    <row r="72" spans="2:8">
      <c r="C72" s="60"/>
    </row>
  </sheetData>
  <customSheetViews>
    <customSheetView guid="{3A38DF7A-C35E-4DD3-9893-26310A3EF836}" scale="75" showPageBreaks="1" fitToPage="1" showRuler="0" topLeftCell="A19">
      <selection activeCell="G41" sqref="G41"/>
      <pageMargins left="0.75" right="0.75" top="1" bottom="1" header="0.5" footer="0.5"/>
      <pageSetup scale="74" orientation="portrait" r:id="rId1"/>
      <headerFooter alignWithMargins="0">
        <oddHeader>&amp;R&amp;12Page &amp;P of &amp;N</oddHeader>
      </headerFooter>
    </customSheetView>
    <customSheetView guid="{F96D6087-3330-4A81-95EC-26BA83722A49}" scale="75" showPageBreaks="1" fitToPage="1" showRuler="0" topLeftCell="A14">
      <selection activeCell="G21" sqref="G21"/>
      <pageMargins left="0.75" right="0.75" top="1" bottom="1" header="0.5" footer="0.5"/>
      <pageSetup scale="70" orientation="portrait" r:id="rId2"/>
      <headerFooter alignWithMargins="0">
        <oddHeader>&amp;R&amp;12Page &amp;P of &amp;N</oddHeader>
      </headerFooter>
    </customSheetView>
    <customSheetView guid="{DA967730-B71F-4038-B1B7-9D4790729C5D}" scale="75" showPageBreaks="1" fitToPage="1" showRuler="0" topLeftCell="A14">
      <selection activeCell="G21" sqref="G21"/>
      <pageMargins left="0.75" right="0.75" top="1" bottom="1" header="0.5" footer="0.5"/>
      <pageSetup scale="68" orientation="portrait" r:id="rId3"/>
      <headerFooter alignWithMargins="0">
        <oddHeader>&amp;R&amp;12Page &amp;P of &amp;N</oddHeader>
      </headerFooter>
    </customSheetView>
    <customSheetView guid="{4C7C2344-134C-465A-ADEB-A5E96AAE2308}" scale="75" showPageBreaks="1" fitToPage="1" showRuler="0" topLeftCell="A14">
      <selection activeCell="G21" sqref="G21"/>
      <pageMargins left="0.75" right="0.75" top="1" bottom="1" header="0.5" footer="0.5"/>
      <pageSetup scale="70" orientation="portrait" r:id="rId4"/>
      <headerFooter alignWithMargins="0">
        <oddHeader>&amp;R&amp;12Page &amp;P of &amp;N</oddHeader>
      </headerFooter>
    </customSheetView>
    <customSheetView guid="{FAAD9AAC-1337-43AB-BF1F-CCF9DFCF5B78}" scale="75" fitToPage="1" showRuler="0" topLeftCell="A60">
      <selection activeCell="B97" sqref="B97"/>
      <pageMargins left="0.75" right="0.75" top="1" bottom="1" header="0.5" footer="0.5"/>
      <pageSetup scale="71" orientation="portrait" r:id="rId5"/>
      <headerFooter alignWithMargins="0">
        <oddHeader>&amp;R&amp;12Page &amp;P of &amp;N</oddHeader>
      </headerFooter>
    </customSheetView>
    <customSheetView guid="{71B42B22-A376-44B5-B0C1-23FC1AA3DBA2}" scale="75" fitToPage="1" showRuler="0">
      <selection activeCell="C59" sqref="C59"/>
      <pageMargins left="0.75" right="0.75" top="1" bottom="1" header="0.5" footer="0.5"/>
      <pageSetup scale="72" orientation="portrait" r:id="rId6"/>
      <headerFooter alignWithMargins="0">
        <oddHeader>&amp;R&amp;14Page &amp;P of &amp;N</oddHeader>
      </headerFooter>
    </customSheetView>
    <customSheetView guid="{28948E05-8F34-4F1E-96FB-A80A6A844600}" scale="75" showPageBreaks="1" fitToPage="1" showRuler="0">
      <selection activeCell="C59" sqref="C59"/>
      <pageMargins left="0.75" right="0.75" top="1" bottom="1" header="0.5" footer="0.5"/>
      <pageSetup scale="71" orientation="portrait" r:id="rId7"/>
      <headerFooter alignWithMargins="0">
        <oddHeader>&amp;R&amp;12Page &amp;P of &amp;N</oddHeader>
      </headerFooter>
    </customSheetView>
    <customSheetView guid="{DC91DEF3-837B-4BB9-A81E-3B78C5914E6C}" scale="75" showPageBreaks="1" fitToPage="1" showRuler="0" topLeftCell="A37">
      <selection activeCell="B71" sqref="B71:C74"/>
      <pageMargins left="0.75" right="0.75" top="1" bottom="1" header="0.5" footer="0.5"/>
      <pageSetup scale="71" orientation="portrait" r:id="rId8"/>
      <headerFooter alignWithMargins="0">
        <oddHeader>&amp;R&amp;12Page &amp;P of &amp;N</oddHeader>
      </headerFooter>
    </customSheetView>
    <customSheetView guid="{416404B7-8533-4A12-ABD0-58CFDEB49D80}" scale="75" fitToPage="1">
      <selection activeCell="F45" sqref="F45"/>
      <pageMargins left="0.75" right="0.75" top="1" bottom="1" header="0.5" footer="0.5"/>
      <printOptions horizontalCentered="1"/>
      <pageSetup scale="59" orientation="portrait" r:id="rId9"/>
      <headerFooter alignWithMargins="0"/>
    </customSheetView>
  </customSheetViews>
  <mergeCells count="3">
    <mergeCell ref="A4:H4"/>
    <mergeCell ref="A2:H2"/>
    <mergeCell ref="A3:H3"/>
  </mergeCells>
  <phoneticPr fontId="0" type="noConversion"/>
  <printOptions horizontalCentered="1"/>
  <pageMargins left="0.75" right="0.75" top="1" bottom="1" header="0.5" footer="0.5"/>
  <pageSetup scale="59" orientation="portrait" r:id="rId10"/>
  <headerFooter alignWithMargins="0"/>
  <ignoredErrors>
    <ignoredError sqref="E36 G36 E1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U48"/>
  <sheetViews>
    <sheetView showGridLines="0" zoomScale="75" zoomScaleNormal="75" workbookViewId="0"/>
  </sheetViews>
  <sheetFormatPr defaultColWidth="9.109375" defaultRowHeight="15"/>
  <cols>
    <col min="1" max="1" width="9.88671875" style="18" customWidth="1"/>
    <col min="2" max="2" width="120.5546875" style="3" customWidth="1"/>
    <col min="3" max="3" width="23.88671875" style="3" customWidth="1"/>
    <col min="4" max="4" width="17" style="69" bestFit="1" customWidth="1"/>
    <col min="5" max="12" width="9.109375" style="3"/>
    <col min="13" max="13" width="14.5546875" style="3" bestFit="1" customWidth="1"/>
    <col min="14" max="17" width="9.109375" style="3"/>
    <col min="18" max="18" width="13.33203125" style="3" bestFit="1" customWidth="1"/>
    <col min="19" max="22" width="9.109375" style="3"/>
    <col min="23" max="23" width="14.5546875" style="3" bestFit="1" customWidth="1"/>
    <col min="24" max="16384" width="9.109375" style="3"/>
  </cols>
  <sheetData>
    <row r="1" spans="1:47" ht="17.399999999999999">
      <c r="A1" s="228"/>
      <c r="B1" s="93"/>
      <c r="C1" s="93"/>
      <c r="D1" s="229"/>
    </row>
    <row r="2" spans="1:47" ht="17.399999999999999">
      <c r="A2" s="1428" t="str">
        <f>+'Appendix A'!A3</f>
        <v>Public Service Electric and Gas Company</v>
      </c>
      <c r="B2" s="1428"/>
      <c r="C2" s="1428"/>
      <c r="D2" s="1428"/>
    </row>
    <row r="3" spans="1:47" ht="17.399999999999999">
      <c r="A3" s="1428" t="str">
        <f>+'Appendix A'!A4</f>
        <v xml:space="preserve">ATTACHMENT H-10A </v>
      </c>
      <c r="B3" s="1428"/>
      <c r="C3" s="1428"/>
      <c r="D3" s="1428"/>
    </row>
    <row r="4" spans="1:47" ht="17.399999999999999">
      <c r="A4" s="1428" t="s">
        <v>980</v>
      </c>
      <c r="B4" s="1428"/>
      <c r="C4" s="1428"/>
      <c r="D4" s="1428"/>
    </row>
    <row r="5" spans="1:47">
      <c r="B5" s="68"/>
      <c r="C5" s="19"/>
    </row>
    <row r="6" spans="1:47" ht="15.6">
      <c r="B6" s="68"/>
      <c r="C6" s="18"/>
      <c r="D6" s="51"/>
    </row>
    <row r="7" spans="1:47">
      <c r="B7" s="68"/>
      <c r="C7" s="18"/>
      <c r="D7" s="62"/>
    </row>
    <row r="8" spans="1:47">
      <c r="B8" s="68"/>
      <c r="C8" s="18"/>
    </row>
    <row r="9" spans="1:47" ht="15.6">
      <c r="B9" s="12" t="s">
        <v>324</v>
      </c>
      <c r="C9" s="18"/>
    </row>
    <row r="10" spans="1:47" ht="15" customHeight="1">
      <c r="A10" s="13">
        <v>1</v>
      </c>
      <c r="B10" s="3" t="s">
        <v>323</v>
      </c>
      <c r="C10" s="18"/>
      <c r="D10" s="314">
        <v>0</v>
      </c>
    </row>
    <row r="11" spans="1:47" ht="15.6">
      <c r="A11" s="13"/>
      <c r="B11" s="70"/>
      <c r="C11" s="18"/>
      <c r="D11" s="315"/>
    </row>
    <row r="12" spans="1:47" ht="15.6">
      <c r="A12" s="13"/>
      <c r="B12" s="71" t="s">
        <v>691</v>
      </c>
      <c r="D12" s="315"/>
    </row>
    <row r="13" spans="1:47">
      <c r="A13" s="13">
        <v>2</v>
      </c>
      <c r="B13" s="10" t="s">
        <v>496</v>
      </c>
      <c r="C13" s="6"/>
      <c r="D13" s="238">
        <v>600000</v>
      </c>
    </row>
    <row r="14" spans="1:47">
      <c r="A14" s="13"/>
      <c r="B14" s="6"/>
      <c r="C14" s="6"/>
      <c r="D14" s="238"/>
    </row>
    <row r="15" spans="1:47" s="74" customFormat="1" ht="15.6">
      <c r="A15" s="181"/>
      <c r="B15" s="73" t="s">
        <v>490</v>
      </c>
      <c r="C15" s="6"/>
      <c r="D15" s="238"/>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row>
    <row r="16" spans="1:47" s="74" customFormat="1">
      <c r="A16" s="181">
        <v>3</v>
      </c>
      <c r="B16" s="6" t="s">
        <v>491</v>
      </c>
      <c r="C16" s="6"/>
      <c r="D16" s="238">
        <v>0</v>
      </c>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row>
    <row r="17" spans="1:24">
      <c r="A17" s="181"/>
      <c r="B17" s="75"/>
      <c r="C17" s="76"/>
      <c r="D17" s="238"/>
    </row>
    <row r="18" spans="1:24">
      <c r="A18" s="181">
        <f>A16+1</f>
        <v>4</v>
      </c>
      <c r="B18" s="11" t="s">
        <v>113</v>
      </c>
      <c r="C18" s="72"/>
      <c r="D18" s="238">
        <v>4800000</v>
      </c>
    </row>
    <row r="19" spans="1:24" ht="30" customHeight="1">
      <c r="A19" s="182">
        <f>+A18+1</f>
        <v>5</v>
      </c>
      <c r="B19" s="72" t="s">
        <v>531</v>
      </c>
      <c r="C19" s="72"/>
      <c r="D19" s="314"/>
    </row>
    <row r="20" spans="1:24">
      <c r="A20" s="181">
        <f>+A19+1</f>
        <v>6</v>
      </c>
      <c r="B20" s="2" t="s">
        <v>436</v>
      </c>
      <c r="C20" s="72"/>
      <c r="D20" s="238">
        <v>8200000</v>
      </c>
    </row>
    <row r="21" spans="1:24">
      <c r="A21" s="181">
        <f>+A20+1</f>
        <v>7</v>
      </c>
      <c r="B21" s="6" t="s">
        <v>497</v>
      </c>
      <c r="C21" s="6"/>
      <c r="D21" s="238">
        <v>45000</v>
      </c>
      <c r="E21" s="7"/>
    </row>
    <row r="22" spans="1:24">
      <c r="A22" s="181">
        <f>+A21+1</f>
        <v>8</v>
      </c>
      <c r="B22" s="6" t="s">
        <v>499</v>
      </c>
      <c r="C22" s="7"/>
      <c r="D22" s="238">
        <v>9268579.7698535081</v>
      </c>
    </row>
    <row r="23" spans="1:24">
      <c r="A23" s="181">
        <f>+A22+1</f>
        <v>9</v>
      </c>
      <c r="B23" s="6" t="s">
        <v>498</v>
      </c>
      <c r="C23" s="7"/>
      <c r="D23" s="238">
        <v>4751226.72</v>
      </c>
    </row>
    <row r="24" spans="1:24">
      <c r="A24" s="13"/>
      <c r="B24" s="2"/>
      <c r="C24" s="7"/>
      <c r="D24" s="238"/>
    </row>
    <row r="25" spans="1:24">
      <c r="A25" s="13">
        <f>+A23+1</f>
        <v>10</v>
      </c>
      <c r="B25" s="2" t="s">
        <v>12</v>
      </c>
      <c r="C25" s="3" t="s">
        <v>532</v>
      </c>
      <c r="D25" s="271">
        <f>SUM(D10:D24)</f>
        <v>27664806.489853509</v>
      </c>
    </row>
    <row r="26" spans="1:24" ht="15.6">
      <c r="A26" s="181"/>
      <c r="B26" s="78"/>
      <c r="D26" s="64"/>
    </row>
    <row r="27" spans="1:24">
      <c r="A27" s="181"/>
      <c r="B27" s="7"/>
      <c r="C27" s="7"/>
      <c r="D27" s="64"/>
      <c r="H27" s="319"/>
      <c r="I27" s="319"/>
      <c r="J27" s="319"/>
      <c r="K27" s="319"/>
      <c r="L27" s="319"/>
      <c r="M27" s="319"/>
      <c r="N27" s="319"/>
      <c r="O27" s="319"/>
      <c r="P27" s="319"/>
      <c r="Q27" s="319"/>
      <c r="R27" s="319"/>
      <c r="S27" s="319"/>
      <c r="T27" s="319"/>
      <c r="U27" s="319"/>
      <c r="V27" s="319"/>
      <c r="W27" s="319"/>
    </row>
    <row r="28" spans="1:24" ht="15.6">
      <c r="A28" s="181">
        <f>+A25+1</f>
        <v>11</v>
      </c>
      <c r="B28" s="6" t="s">
        <v>533</v>
      </c>
      <c r="C28" s="7" t="str">
        <f>" - line "&amp;A37&amp;""</f>
        <v xml:space="preserve"> - line 18</v>
      </c>
      <c r="D28" s="62">
        <f>-D37</f>
        <v>-3800292.66756</v>
      </c>
      <c r="H28" s="319"/>
      <c r="I28" s="319"/>
      <c r="J28" s="319"/>
      <c r="K28" s="319"/>
      <c r="L28" s="1004"/>
      <c r="M28" s="1004"/>
      <c r="N28" s="1004"/>
      <c r="O28" s="1004"/>
      <c r="P28" s="1004"/>
      <c r="Q28" s="1004"/>
      <c r="R28" s="1004"/>
      <c r="S28" s="1004"/>
      <c r="T28" s="1004"/>
      <c r="U28" s="1004"/>
      <c r="V28" s="1004"/>
      <c r="W28" s="1004"/>
    </row>
    <row r="29" spans="1:24" ht="15.6">
      <c r="A29" s="181">
        <f>A28+1</f>
        <v>12</v>
      </c>
      <c r="B29" s="6" t="s">
        <v>83</v>
      </c>
      <c r="C29" s="7" t="str">
        <f>"line "&amp;A25&amp;" + line "&amp;A28&amp;""</f>
        <v>line 10 + line 11</v>
      </c>
      <c r="D29" s="271">
        <f>+D25+D28</f>
        <v>23864513.822293509</v>
      </c>
      <c r="H29" s="319"/>
      <c r="I29" s="319"/>
      <c r="J29" s="319"/>
      <c r="K29" s="319"/>
      <c r="L29" s="319"/>
      <c r="M29" s="1005"/>
      <c r="N29" s="1004"/>
      <c r="O29" s="1004"/>
      <c r="P29" s="1004"/>
      <c r="Q29" s="1004"/>
      <c r="R29" s="1005"/>
      <c r="S29" s="1004"/>
      <c r="T29" s="1004"/>
      <c r="U29" s="1004"/>
      <c r="V29" s="1004"/>
      <c r="W29" s="1004"/>
    </row>
    <row r="30" spans="1:24" ht="54" customHeight="1">
      <c r="A30" s="181"/>
      <c r="C30" s="7"/>
      <c r="D30" s="62"/>
      <c r="H30" s="319"/>
      <c r="I30" s="319"/>
      <c r="J30" s="319"/>
      <c r="K30" s="319"/>
      <c r="L30" s="319"/>
      <c r="M30" s="29"/>
      <c r="N30" s="29"/>
      <c r="O30" s="29"/>
      <c r="P30" s="29"/>
      <c r="Q30" s="29"/>
      <c r="R30" s="29"/>
      <c r="S30" s="639"/>
      <c r="T30" s="639"/>
      <c r="U30" s="639"/>
      <c r="V30" s="639"/>
      <c r="W30" s="29"/>
    </row>
    <row r="31" spans="1:24" ht="15.6">
      <c r="A31" s="181"/>
      <c r="B31" s="63"/>
      <c r="D31" s="64"/>
      <c r="H31" s="319"/>
      <c r="I31" s="319"/>
      <c r="J31" s="319"/>
      <c r="K31" s="319"/>
      <c r="L31" s="319"/>
      <c r="M31" s="29"/>
      <c r="N31" s="29"/>
      <c r="O31" s="29"/>
      <c r="P31" s="29"/>
      <c r="Q31" s="29"/>
      <c r="R31" s="29"/>
      <c r="S31" s="319"/>
      <c r="T31" s="319"/>
      <c r="U31" s="319"/>
      <c r="V31" s="319"/>
      <c r="W31" s="319"/>
    </row>
    <row r="32" spans="1:24">
      <c r="A32" s="182">
        <f>A29+1</f>
        <v>13</v>
      </c>
      <c r="B32" s="66" t="s">
        <v>534</v>
      </c>
      <c r="C32" s="66"/>
      <c r="D32" s="67">
        <f>+D13+D21+D23</f>
        <v>5396226.7199999997</v>
      </c>
      <c r="H32" s="319"/>
      <c r="I32" s="319"/>
      <c r="J32" s="319"/>
      <c r="K32" s="319"/>
      <c r="L32" s="319"/>
      <c r="M32" s="319"/>
      <c r="N32" s="319"/>
      <c r="O32" s="319"/>
      <c r="P32" s="319"/>
      <c r="Q32" s="319"/>
      <c r="R32" s="319"/>
      <c r="S32" s="319"/>
      <c r="T32" s="319"/>
      <c r="U32" s="319"/>
      <c r="V32" s="319"/>
      <c r="W32" s="319"/>
      <c r="X32" s="319"/>
    </row>
    <row r="33" spans="1:23">
      <c r="A33" s="182">
        <f>A32+1</f>
        <v>14</v>
      </c>
      <c r="B33" s="66" t="s">
        <v>535</v>
      </c>
      <c r="C33" s="66"/>
      <c r="D33" s="67">
        <f>+'Appendix A'!H209*D32</f>
        <v>2204358.6151199997</v>
      </c>
      <c r="H33" s="319"/>
      <c r="I33" s="319"/>
      <c r="J33" s="319"/>
      <c r="K33" s="319"/>
      <c r="L33" s="319"/>
      <c r="M33" s="319"/>
      <c r="N33" s="319"/>
      <c r="O33" s="319"/>
      <c r="P33" s="319"/>
      <c r="Q33" s="319"/>
      <c r="R33" s="319"/>
      <c r="S33" s="319"/>
      <c r="T33" s="319"/>
      <c r="U33" s="319"/>
      <c r="V33" s="319"/>
      <c r="W33" s="971"/>
    </row>
    <row r="34" spans="1:23" ht="15" customHeight="1">
      <c r="A34" s="182">
        <f>A33+1</f>
        <v>15</v>
      </c>
      <c r="B34" s="66" t="s">
        <v>537</v>
      </c>
      <c r="C34" s="66"/>
      <c r="D34" s="67">
        <f>(D32-D33)/2</f>
        <v>1595934.05244</v>
      </c>
      <c r="H34" s="319"/>
      <c r="I34" s="319"/>
      <c r="J34" s="319"/>
      <c r="K34" s="319"/>
      <c r="L34" s="319"/>
      <c r="M34" s="319"/>
      <c r="N34" s="319"/>
      <c r="O34" s="319"/>
      <c r="P34" s="319"/>
      <c r="Q34" s="319"/>
      <c r="R34" s="319"/>
      <c r="S34" s="319"/>
      <c r="T34" s="319"/>
      <c r="U34" s="319"/>
      <c r="V34" s="319"/>
      <c r="W34" s="971"/>
    </row>
    <row r="35" spans="1:23" ht="45">
      <c r="A35" s="182">
        <f>+A34+1</f>
        <v>16</v>
      </c>
      <c r="B35" s="66" t="s">
        <v>538</v>
      </c>
      <c r="C35" s="7"/>
      <c r="D35" s="62">
        <v>0</v>
      </c>
      <c r="W35" s="639"/>
    </row>
    <row r="36" spans="1:23">
      <c r="A36" s="182">
        <f>A35+1</f>
        <v>17</v>
      </c>
      <c r="B36" s="6" t="s">
        <v>539</v>
      </c>
      <c r="C36" s="7"/>
      <c r="D36" s="62">
        <f>+D34+D35</f>
        <v>1595934.05244</v>
      </c>
      <c r="W36" s="1002"/>
    </row>
    <row r="37" spans="1:23">
      <c r="A37" s="182">
        <f>A36+1</f>
        <v>18</v>
      </c>
      <c r="B37" s="66" t="s">
        <v>540</v>
      </c>
      <c r="D37" s="62">
        <f>+D32-D36</f>
        <v>3800292.66756</v>
      </c>
      <c r="W37" s="1002"/>
    </row>
    <row r="38" spans="1:23">
      <c r="A38" s="181"/>
      <c r="B38" s="7"/>
      <c r="D38" s="79"/>
      <c r="W38" s="1002"/>
    </row>
    <row r="39" spans="1:23">
      <c r="A39" s="13"/>
      <c r="W39" s="1002"/>
    </row>
    <row r="43" spans="1:23" s="7" customFormat="1" ht="45.9" customHeight="1">
      <c r="A43" s="65" t="s">
        <v>333</v>
      </c>
      <c r="B43" s="1430" t="s">
        <v>337</v>
      </c>
      <c r="C43" s="1430"/>
      <c r="D43" s="1430"/>
    </row>
    <row r="44" spans="1:23" s="7" customFormat="1" ht="110.1" customHeight="1">
      <c r="A44" s="65" t="s">
        <v>334</v>
      </c>
      <c r="B44" s="1431" t="s">
        <v>315</v>
      </c>
      <c r="C44" s="1432"/>
      <c r="D44" s="1432"/>
    </row>
    <row r="45" spans="1:23">
      <c r="W45" s="639"/>
    </row>
    <row r="46" spans="1:23">
      <c r="W46" s="639"/>
    </row>
    <row r="47" spans="1:23">
      <c r="W47" s="639"/>
    </row>
    <row r="48" spans="1:23">
      <c r="W48" s="639"/>
    </row>
  </sheetData>
  <customSheetViews>
    <customSheetView guid="{3A38DF7A-C35E-4DD3-9893-26310A3EF836}" scale="75" showPageBreaks="1" fitToPage="1" printArea="1" showRuler="0" topLeftCell="A22">
      <selection activeCell="D42" sqref="D42"/>
      <pageMargins left="0.5" right="0.5" top="1" bottom="1" header="0.5" footer="0.5"/>
      <printOptions horizontalCentered="1"/>
      <pageSetup scale="65" orientation="portrait" r:id="rId1"/>
      <headerFooter alignWithMargins="0">
        <oddHeader>&amp;R&amp;12Page &amp;P of &amp;N</oddHeader>
      </headerFooter>
    </customSheetView>
    <customSheetView guid="{F96D6087-3330-4A81-95EC-26BA83722A49}" scale="75" showPageBreaks="1" fitToPage="1" printArea="1" showRuler="0" topLeftCell="A19">
      <selection activeCell="D42" sqref="D42"/>
      <pageMargins left="0.5" right="0.5" top="1" bottom="1" header="0.5" footer="0.5"/>
      <printOptions horizontalCentered="1"/>
      <pageSetup scale="65" orientation="portrait" r:id="rId2"/>
      <headerFooter alignWithMargins="0">
        <oddHeader>&amp;R&amp;12Page &amp;P of &amp;N</oddHeader>
      </headerFooter>
    </customSheetView>
    <customSheetView guid="{DA967730-B71F-4038-B1B7-9D4790729C5D}" scale="75" showPageBreaks="1" fitToPage="1" printArea="1" showRuler="0" topLeftCell="A19">
      <selection activeCell="D42" sqref="D42"/>
      <pageMargins left="0.5" right="0.5" top="1" bottom="1" header="0.5" footer="0.5"/>
      <printOptions horizontalCentered="1"/>
      <pageSetup scale="64" orientation="portrait" r:id="rId3"/>
      <headerFooter alignWithMargins="0">
        <oddHeader>&amp;R&amp;12Page &amp;P of &amp;N</oddHeader>
      </headerFooter>
    </customSheetView>
    <customSheetView guid="{4C7C2344-134C-465A-ADEB-A5E96AAE2308}" scale="75" showPageBreaks="1" fitToPage="1" printArea="1" showRuler="0" topLeftCell="A19">
      <selection activeCell="D42" sqref="D42"/>
      <pageMargins left="0.5" right="0.5" top="1" bottom="1" header="0.5" footer="0.5"/>
      <printOptions horizontalCentered="1"/>
      <pageSetup scale="66" orientation="portrait" r:id="rId4"/>
      <headerFooter alignWithMargins="0">
        <oddHeader>&amp;R&amp;12Page &amp;P of &amp;N</oddHeader>
      </headerFooter>
    </customSheetView>
    <customSheetView guid="{FAAD9AAC-1337-43AB-BF1F-CCF9DFCF5B78}" scale="75" showPageBreaks="1" fitToPage="1" printArea="1" showRuler="0" topLeftCell="A33">
      <selection activeCell="D42" sqref="D42"/>
      <pageMargins left="0.5" right="0.5" top="1" bottom="1" header="0.5" footer="0.5"/>
      <printOptions horizontalCentered="1"/>
      <pageSetup scale="64" orientation="portrait" r:id="rId5"/>
      <headerFooter alignWithMargins="0">
        <oddHeader>&amp;R&amp;12Page &amp;P of &amp;N</oddHeader>
      </headerFooter>
    </customSheetView>
    <customSheetView guid="{71B42B22-A376-44B5-B0C1-23FC1AA3DBA2}" scale="75" showPageBreaks="1" fitToPage="1" printArea="1" showRuler="0" topLeftCell="A14">
      <selection activeCell="B32" sqref="B32"/>
      <pageMargins left="0.5" right="0.5" top="1" bottom="1" header="0.5" footer="0.5"/>
      <printOptions horizontalCentered="1"/>
      <pageSetup scale="66" orientation="portrait" r:id="rId6"/>
      <headerFooter alignWithMargins="0">
        <oddHeader>&amp;R&amp;14Page &amp;P of &amp;N</oddHeader>
      </headerFooter>
    </customSheetView>
    <customSheetView guid="{28948E05-8F34-4F1E-96FB-A80A6A844600}" scale="75" showPageBreaks="1" fitToPage="1" printArea="1" showRuler="0" topLeftCell="A14">
      <selection activeCell="B32" sqref="B32"/>
      <pageMargins left="0.5" right="0.5" top="1" bottom="1" header="0.5" footer="0.5"/>
      <printOptions horizontalCentered="1"/>
      <pageSetup scale="65" orientation="portrait" r:id="rId7"/>
      <headerFooter alignWithMargins="0">
        <oddHeader>&amp;R&amp;12Page &amp;P of &amp;N</oddHeader>
      </headerFooter>
    </customSheetView>
    <customSheetView guid="{DC91DEF3-837B-4BB9-A81E-3B78C5914E6C}" scale="75" showPageBreaks="1" fitToPage="1" printArea="1" showRuler="0" topLeftCell="A20">
      <selection activeCell="B28" sqref="B28"/>
      <pageMargins left="0.5" right="0.5" top="1" bottom="1" header="0.5" footer="0.5"/>
      <printOptions horizontalCentered="1"/>
      <pageSetup scale="65" orientation="portrait" r:id="rId8"/>
      <headerFooter alignWithMargins="0">
        <oddHeader>&amp;R&amp;12Page &amp;P of &amp;N</oddHeader>
      </headerFooter>
    </customSheetView>
    <customSheetView guid="{416404B7-8533-4A12-ABD0-58CFDEB49D80}" scale="75" fitToPage="1">
      <selection activeCell="F45" sqref="F45"/>
      <pageMargins left="0.75" right="0.75" top="1" bottom="1" header="0.5" footer="0.5"/>
      <printOptions horizontalCentered="1"/>
      <pageSetup scale="53" orientation="portrait" r:id="rId9"/>
      <headerFooter alignWithMargins="0"/>
    </customSheetView>
  </customSheetViews>
  <mergeCells count="5">
    <mergeCell ref="B43:D43"/>
    <mergeCell ref="B44:D44"/>
    <mergeCell ref="A4:D4"/>
    <mergeCell ref="A2:D2"/>
    <mergeCell ref="A3:D3"/>
  </mergeCells>
  <phoneticPr fontId="0" type="noConversion"/>
  <printOptions horizontalCentered="1"/>
  <pageMargins left="0.75" right="0.75" top="1" bottom="1" header="0.5" footer="0.5"/>
  <pageSetup scale="53" orientation="portrait" r:id="rId1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T2249"/>
  <sheetViews>
    <sheetView showGridLines="0" zoomScale="75" zoomScaleNormal="75" workbookViewId="0">
      <selection sqref="A1:I1"/>
    </sheetView>
  </sheetViews>
  <sheetFormatPr defaultColWidth="9.109375" defaultRowHeight="13.2"/>
  <cols>
    <col min="1" max="1" width="9.33203125" style="46" bestFit="1" customWidth="1"/>
    <col min="2" max="2" width="3" style="46" customWidth="1"/>
    <col min="3" max="3" width="8.109375" style="46" customWidth="1"/>
    <col min="4" max="4" width="47.109375" style="46" customWidth="1"/>
    <col min="5" max="5" width="50.44140625" style="46" customWidth="1"/>
    <col min="6" max="6" width="35.109375" style="46" customWidth="1"/>
    <col min="7" max="7" width="37.109375" style="46" bestFit="1" customWidth="1"/>
    <col min="8" max="8" width="3.88671875" style="46" customWidth="1"/>
    <col min="9" max="9" width="18" style="46" customWidth="1"/>
    <col min="10" max="10" width="23.33203125" style="46" customWidth="1"/>
    <col min="11" max="11" width="16.33203125" style="46" customWidth="1"/>
    <col min="12" max="16384" width="9.109375" style="46"/>
  </cols>
  <sheetData>
    <row r="1" spans="1:20" s="97" customFormat="1" ht="17.399999999999999">
      <c r="A1" s="1428" t="str">
        <f>+'Appendix A'!A3</f>
        <v>Public Service Electric and Gas Company</v>
      </c>
      <c r="B1" s="1428"/>
      <c r="C1" s="1428"/>
      <c r="D1" s="1428"/>
      <c r="E1" s="1428"/>
      <c r="F1" s="1428"/>
      <c r="G1" s="1428"/>
      <c r="H1" s="1433"/>
      <c r="I1" s="1433"/>
    </row>
    <row r="2" spans="1:20" s="97" customFormat="1" ht="17.399999999999999">
      <c r="A2" s="1428" t="str">
        <f>+'Appendix A'!A4</f>
        <v xml:space="preserve">ATTACHMENT H-10A </v>
      </c>
      <c r="B2" s="1428"/>
      <c r="C2" s="1428"/>
      <c r="D2" s="1428"/>
      <c r="E2" s="1428"/>
      <c r="F2" s="1428"/>
      <c r="G2" s="1428"/>
      <c r="H2" s="1433"/>
      <c r="I2" s="1433"/>
    </row>
    <row r="3" spans="1:20" s="97" customFormat="1" ht="17.399999999999999">
      <c r="A3" s="1428" t="s">
        <v>640</v>
      </c>
      <c r="B3" s="1428"/>
      <c r="C3" s="1428"/>
      <c r="D3" s="1428"/>
      <c r="E3" s="1428"/>
      <c r="F3" s="1428"/>
      <c r="G3" s="1428"/>
      <c r="H3" s="1433"/>
      <c r="I3" s="1433"/>
    </row>
    <row r="5" spans="1:20" s="3" customFormat="1" ht="15">
      <c r="B5" s="38"/>
      <c r="G5" s="7"/>
      <c r="H5" s="7"/>
      <c r="I5" s="6"/>
      <c r="J5" s="6"/>
      <c r="K5" s="6"/>
      <c r="L5" s="6"/>
      <c r="M5" s="6"/>
      <c r="N5" s="6"/>
      <c r="O5" s="6"/>
      <c r="P5" s="6"/>
      <c r="Q5" s="6"/>
      <c r="R5" s="6"/>
      <c r="S5" s="6"/>
      <c r="T5" s="19"/>
    </row>
    <row r="6" spans="1:20" s="3" customFormat="1" ht="15">
      <c r="I6" s="6"/>
      <c r="J6" s="6"/>
      <c r="K6" s="6"/>
      <c r="L6" s="6"/>
      <c r="M6" s="6"/>
      <c r="N6" s="6"/>
      <c r="O6" s="6"/>
      <c r="P6" s="6"/>
      <c r="Q6" s="6"/>
      <c r="R6" s="6"/>
      <c r="S6" s="6"/>
      <c r="T6" s="19"/>
    </row>
    <row r="7" spans="1:20" s="3" customFormat="1" ht="15"/>
    <row r="8" spans="1:20" s="3" customFormat="1" ht="15">
      <c r="C8" s="3" t="s">
        <v>625</v>
      </c>
    </row>
    <row r="9" spans="1:20" s="3" customFormat="1" ht="15">
      <c r="A9" s="18" t="s">
        <v>108</v>
      </c>
      <c r="B9" s="18"/>
      <c r="D9" s="3" t="s">
        <v>626</v>
      </c>
      <c r="G9" s="98" t="str">
        <f>"Line "&amp;A52&amp;" + Line "&amp;A74&amp;" from below"</f>
        <v>Line 27 + Line 42 from below</v>
      </c>
      <c r="I9" s="29">
        <f>+I52+I74</f>
        <v>925227363.84670544</v>
      </c>
    </row>
    <row r="10" spans="1:20" s="3" customFormat="1" ht="15">
      <c r="A10" s="18"/>
      <c r="B10" s="18"/>
      <c r="G10" s="7"/>
    </row>
    <row r="11" spans="1:20" s="3" customFormat="1" ht="15">
      <c r="A11" s="18" t="s">
        <v>248</v>
      </c>
      <c r="B11" s="18"/>
      <c r="D11" s="3" t="str">
        <f>I11*10000&amp;" Basis Point increase in ROE"</f>
        <v>100 Basis Point increase in ROE</v>
      </c>
      <c r="I11" s="233">
        <v>0.01</v>
      </c>
    </row>
    <row r="12" spans="1:20" s="7" customFormat="1" ht="15">
      <c r="A12" s="18"/>
      <c r="B12" s="18"/>
      <c r="C12" s="3"/>
      <c r="D12" s="3"/>
      <c r="E12" s="3"/>
      <c r="F12" s="3"/>
      <c r="G12" s="3"/>
      <c r="H12" s="3"/>
    </row>
    <row r="13" spans="1:20" s="7" customFormat="1" ht="15.6">
      <c r="A13" s="99" t="s">
        <v>690</v>
      </c>
      <c r="B13" s="25"/>
      <c r="C13" s="25"/>
      <c r="D13" s="25"/>
      <c r="E13" s="25"/>
      <c r="F13" s="25"/>
      <c r="G13" s="25"/>
      <c r="H13" s="25"/>
      <c r="I13" s="25"/>
    </row>
    <row r="14" spans="1:20" s="7" customFormat="1" ht="15.6">
      <c r="A14" s="100"/>
      <c r="G14" s="94" t="s">
        <v>166</v>
      </c>
    </row>
    <row r="15" spans="1:20" s="3" customFormat="1" ht="15">
      <c r="A15" s="7"/>
      <c r="D15" s="7"/>
      <c r="E15" s="7"/>
      <c r="F15" s="7"/>
      <c r="G15" s="7"/>
      <c r="H15" s="7"/>
      <c r="I15" s="50"/>
    </row>
    <row r="16" spans="1:20" s="3" customFormat="1" ht="15.6">
      <c r="A16" s="19">
        <v>1</v>
      </c>
      <c r="C16" s="101" t="str">
        <f>+'Appendix A'!B107</f>
        <v>Rate Base</v>
      </c>
      <c r="D16" s="10"/>
      <c r="E16" s="7"/>
      <c r="F16" s="10"/>
      <c r="G16" s="10" t="str">
        <f>+'Appendix A'!F107</f>
        <v>(Line 43 + Line 57)</v>
      </c>
      <c r="H16" s="10"/>
      <c r="I16" s="48">
        <f>+'Appendix A'!H107</f>
        <v>6975697317.4932795</v>
      </c>
    </row>
    <row r="17" spans="1:11" s="3" customFormat="1" ht="15">
      <c r="A17" s="7"/>
      <c r="G17" s="11"/>
      <c r="I17" s="40"/>
    </row>
    <row r="18" spans="1:11" s="3" customFormat="1" ht="15.6">
      <c r="A18" s="19">
        <f>1+A16</f>
        <v>2</v>
      </c>
      <c r="B18" s="11"/>
      <c r="C18" s="102" t="str">
        <f>'Appendix A'!B167</f>
        <v>Long Term Interest</v>
      </c>
      <c r="D18" s="103"/>
      <c r="E18" s="9"/>
      <c r="F18" s="2"/>
      <c r="G18" s="5" t="str">
        <f>'Appendix A'!F167</f>
        <v>p117.62.c through 67.c</v>
      </c>
      <c r="H18" s="104"/>
      <c r="I18" s="48">
        <f>'Appendix A'!H167</f>
        <v>273028458</v>
      </c>
    </row>
    <row r="19" spans="1:11" s="3" customFormat="1" ht="15">
      <c r="A19" s="14"/>
      <c r="B19" s="11"/>
      <c r="C19" s="4"/>
      <c r="D19" s="4"/>
      <c r="E19" s="2"/>
      <c r="F19" s="105"/>
      <c r="G19" s="11"/>
      <c r="H19" s="105"/>
      <c r="I19" s="48"/>
    </row>
    <row r="20" spans="1:11" s="3" customFormat="1" ht="15.6">
      <c r="A20" s="14">
        <f>1+A18</f>
        <v>3</v>
      </c>
      <c r="B20" s="11"/>
      <c r="C20" s="101" t="str">
        <f>'Appendix A'!B169</f>
        <v>Preferred Dividends</v>
      </c>
      <c r="D20" s="106"/>
      <c r="F20" s="2" t="str">
        <f>'Appendix A'!E169</f>
        <v xml:space="preserve"> enter positive</v>
      </c>
      <c r="G20" s="107" t="str">
        <f>'Appendix A'!F169</f>
        <v>p118.29.d</v>
      </c>
      <c r="H20" s="105"/>
      <c r="I20" s="98">
        <f>+'Appendix A'!H169</f>
        <v>0</v>
      </c>
    </row>
    <row r="21" spans="1:11" s="3" customFormat="1" ht="15">
      <c r="A21" s="14"/>
      <c r="B21" s="11"/>
      <c r="C21" s="4"/>
      <c r="D21" s="4"/>
      <c r="E21" s="2"/>
      <c r="F21" s="108"/>
      <c r="G21" s="107"/>
      <c r="H21" s="105"/>
      <c r="I21" s="109"/>
    </row>
    <row r="22" spans="1:11" s="3" customFormat="1" ht="15.6">
      <c r="A22" s="14"/>
      <c r="B22" s="11"/>
      <c r="C22" s="110" t="str">
        <f>'Appendix A'!B171</f>
        <v>Common Stock</v>
      </c>
      <c r="D22" s="110"/>
      <c r="E22" s="2"/>
      <c r="F22" s="2"/>
      <c r="G22" s="107"/>
      <c r="H22" s="105"/>
      <c r="I22" s="109"/>
    </row>
    <row r="23" spans="1:11" s="3" customFormat="1" ht="15">
      <c r="A23" s="14">
        <f>1+A20</f>
        <v>4</v>
      </c>
      <c r="B23" s="11"/>
      <c r="C23" s="11"/>
      <c r="D23" s="4" t="str">
        <f>'Appendix A'!C172</f>
        <v>Proprietary Capital</v>
      </c>
      <c r="E23" s="105"/>
      <c r="F23" s="105"/>
      <c r="G23" s="107" t="str">
        <f>'Appendix A'!F172</f>
        <v xml:space="preserve"> Attachment 5</v>
      </c>
      <c r="H23" s="105"/>
      <c r="I23" s="98">
        <f>+'Appendix A'!H172</f>
        <v>7232269433.5</v>
      </c>
    </row>
    <row r="24" spans="1:11" s="3" customFormat="1" ht="15">
      <c r="A24" s="14">
        <f>1+A23</f>
        <v>5</v>
      </c>
      <c r="B24" s="11"/>
      <c r="C24" s="11"/>
      <c r="D24" s="109" t="s">
        <v>350</v>
      </c>
      <c r="E24" s="109"/>
      <c r="F24" s="111"/>
      <c r="G24" s="109" t="s">
        <v>351</v>
      </c>
      <c r="H24" s="105"/>
      <c r="I24" s="109">
        <f>'Appendix A'!H173</f>
        <v>1479924.5</v>
      </c>
    </row>
    <row r="25" spans="1:11" s="3" customFormat="1" ht="15">
      <c r="A25" s="14">
        <f>1+A24</f>
        <v>6</v>
      </c>
      <c r="B25" s="11"/>
      <c r="C25" s="11"/>
      <c r="D25" s="5" t="str">
        <f>'Appendix A'!C174</f>
        <v xml:space="preserve">    Less Preferred Stock</v>
      </c>
      <c r="F25" s="109"/>
      <c r="G25" s="112" t="str">
        <f>'Appendix A'!F174</f>
        <v>(Line 106)</v>
      </c>
      <c r="H25" s="105"/>
      <c r="I25" s="109">
        <f>'Appendix A'!H174</f>
        <v>0</v>
      </c>
    </row>
    <row r="26" spans="1:11" s="3" customFormat="1" ht="15">
      <c r="A26" s="14">
        <f>1+A25</f>
        <v>7</v>
      </c>
      <c r="B26" s="11"/>
      <c r="C26" s="11"/>
      <c r="D26" s="30" t="str">
        <f>'Appendix A'!C175</f>
        <v xml:space="preserve">    Less Account 216.1</v>
      </c>
      <c r="E26" s="41"/>
      <c r="F26" s="113"/>
      <c r="G26" s="114" t="str">
        <f>'Appendix A'!F175</f>
        <v xml:space="preserve"> Attachment 5</v>
      </c>
      <c r="H26" s="115"/>
      <c r="I26" s="113">
        <f>+'Appendix A'!H175</f>
        <v>3398888</v>
      </c>
    </row>
    <row r="27" spans="1:11" s="3" customFormat="1" ht="15">
      <c r="A27" s="14">
        <f>1+A26</f>
        <v>8</v>
      </c>
      <c r="B27" s="11"/>
      <c r="C27" s="11"/>
      <c r="D27" s="5" t="str">
        <f>'Appendix A'!C176</f>
        <v>Common Stock</v>
      </c>
      <c r="F27" s="98"/>
      <c r="G27" s="96" t="str">
        <f>'Appendix A'!F176</f>
        <v>(Line 96 - 97 - 98 - 99)</v>
      </c>
      <c r="H27" s="27"/>
      <c r="I27" s="105">
        <f>I23-I24-I25-I26</f>
        <v>7227390621</v>
      </c>
      <c r="J27" s="61"/>
      <c r="K27" s="61"/>
    </row>
    <row r="28" spans="1:11" s="3" customFormat="1" ht="15">
      <c r="A28" s="14"/>
      <c r="B28" s="11"/>
      <c r="C28" s="4"/>
      <c r="D28" s="4"/>
      <c r="F28" s="2"/>
      <c r="G28" s="107"/>
      <c r="H28" s="2"/>
      <c r="I28" s="109"/>
    </row>
    <row r="29" spans="1:11" s="3" customFormat="1" ht="15.6">
      <c r="A29" s="14"/>
      <c r="B29" s="11"/>
      <c r="C29" s="110" t="str">
        <f>'Appendix A'!B178</f>
        <v>Capitalization</v>
      </c>
      <c r="D29" s="110"/>
      <c r="F29" s="2"/>
      <c r="G29" s="107"/>
      <c r="H29" s="2"/>
      <c r="I29" s="109"/>
    </row>
    <row r="30" spans="1:11" s="3" customFormat="1" ht="15">
      <c r="A30" s="14">
        <f>A27+1</f>
        <v>9</v>
      </c>
      <c r="B30" s="11"/>
      <c r="C30" s="11"/>
      <c r="D30" s="4" t="str">
        <f>'Appendix A'!C179</f>
        <v>Long Term Debt</v>
      </c>
      <c r="F30" s="2"/>
      <c r="G30" s="4" t="str">
        <f>'Appendix A'!F179</f>
        <v xml:space="preserve"> Attachment 5</v>
      </c>
      <c r="H30" s="2"/>
      <c r="I30" s="98">
        <f>+'Appendix A'!H179</f>
        <v>6587117119.5</v>
      </c>
    </row>
    <row r="31" spans="1:11" s="3" customFormat="1" ht="15">
      <c r="A31" s="14">
        <f t="shared" ref="A31:A37" si="0">A30+1</f>
        <v>10</v>
      </c>
      <c r="B31" s="11"/>
      <c r="C31" s="11"/>
      <c r="D31" s="4" t="str">
        <f>'Appendix A'!C180</f>
        <v xml:space="preserve">      Less Loss on Reacquired Debt </v>
      </c>
      <c r="F31" s="2"/>
      <c r="G31" s="107" t="str">
        <f>'Appendix A'!F180</f>
        <v xml:space="preserve"> Attachment 5</v>
      </c>
      <c r="H31" s="2"/>
      <c r="I31" s="98">
        <f>+'Appendix A'!H180</f>
        <v>70401824</v>
      </c>
    </row>
    <row r="32" spans="1:11" s="3" customFormat="1" ht="15">
      <c r="A32" s="14">
        <f t="shared" si="0"/>
        <v>11</v>
      </c>
      <c r="B32" s="10"/>
      <c r="C32" s="10"/>
      <c r="D32" s="5" t="str">
        <f>'Appendix A'!C181</f>
        <v xml:space="preserve">      Plus Gain on Reacquired Debt</v>
      </c>
      <c r="F32" s="6"/>
      <c r="G32" s="5" t="str">
        <f>'Appendix A'!F181</f>
        <v xml:space="preserve"> Attachment 5</v>
      </c>
      <c r="H32" s="6"/>
      <c r="I32" s="98">
        <f>+'Appendix A'!H181</f>
        <v>0</v>
      </c>
    </row>
    <row r="33" spans="1:10" s="3" customFormat="1" ht="15">
      <c r="A33" s="14">
        <f t="shared" si="0"/>
        <v>12</v>
      </c>
      <c r="B33" s="10"/>
      <c r="C33" s="10"/>
      <c r="D33" s="5" t="str">
        <f>'Appendix A'!C182</f>
        <v xml:space="preserve">      Less ADIT associated with Gain or Loss</v>
      </c>
      <c r="F33" s="2"/>
      <c r="G33" s="5" t="str">
        <f>'Appendix A'!F182</f>
        <v>Attachment 5</v>
      </c>
      <c r="H33" s="6"/>
      <c r="I33" s="98">
        <f>+'Appendix A'!H182</f>
        <v>16982115</v>
      </c>
    </row>
    <row r="34" spans="1:10" s="3" customFormat="1" ht="15">
      <c r="A34" s="14">
        <f t="shared" si="0"/>
        <v>13</v>
      </c>
      <c r="B34" s="10"/>
      <c r="C34" s="10"/>
      <c r="D34" s="5" t="str">
        <f>'Appendix A'!C183</f>
        <v>Total Long Term Debt</v>
      </c>
      <c r="E34" s="8"/>
      <c r="F34" s="116"/>
      <c r="G34" s="117" t="str">
        <f>'Appendix A'!F183</f>
        <v>(Line 101 - 102 + 103 - 104 )</v>
      </c>
      <c r="H34" s="8"/>
      <c r="I34" s="118">
        <f>I30-I31+I32-I33</f>
        <v>6499733180.5</v>
      </c>
      <c r="J34" s="61"/>
    </row>
    <row r="35" spans="1:10" s="3" customFormat="1" ht="15">
      <c r="A35" s="14">
        <f t="shared" si="0"/>
        <v>14</v>
      </c>
      <c r="B35" s="10"/>
      <c r="C35" s="10"/>
      <c r="D35" s="5" t="str">
        <f>'Appendix A'!C184</f>
        <v>Preferred Stock</v>
      </c>
      <c r="E35" s="6"/>
      <c r="F35" s="119"/>
      <c r="G35" s="5" t="str">
        <f>'Appendix A'!F184</f>
        <v xml:space="preserve"> Attachment 5</v>
      </c>
      <c r="H35" s="6"/>
      <c r="I35" s="98">
        <f>+'Appendix A'!H184</f>
        <v>0</v>
      </c>
    </row>
    <row r="36" spans="1:10" s="3" customFormat="1" ht="15">
      <c r="A36" s="14">
        <f t="shared" si="0"/>
        <v>15</v>
      </c>
      <c r="B36" s="11"/>
      <c r="C36" s="11"/>
      <c r="D36" s="21" t="str">
        <f>'Appendix A'!C185</f>
        <v>Common Stock</v>
      </c>
      <c r="E36" s="22"/>
      <c r="F36" s="108"/>
      <c r="G36" s="11" t="str">
        <f>'Appendix A'!F185</f>
        <v>(Line 100)</v>
      </c>
      <c r="H36" s="2"/>
      <c r="I36" s="98">
        <f>I27</f>
        <v>7227390621</v>
      </c>
    </row>
    <row r="37" spans="1:10" s="3" customFormat="1" ht="15.6">
      <c r="A37" s="14">
        <f t="shared" si="0"/>
        <v>16</v>
      </c>
      <c r="B37" s="11"/>
      <c r="C37" s="11"/>
      <c r="D37" s="4" t="str">
        <f>'Appendix A'!C186</f>
        <v>Total  Capitalization</v>
      </c>
      <c r="E37" s="9"/>
      <c r="F37" s="120"/>
      <c r="G37" s="42" t="str">
        <f>'Appendix A'!F186</f>
        <v>(Sum Lines 105 to 107)</v>
      </c>
      <c r="H37" s="121"/>
      <c r="I37" s="118">
        <f>I36+I35+I34</f>
        <v>13727123801.5</v>
      </c>
      <c r="J37" s="61"/>
    </row>
    <row r="38" spans="1:10" s="3" customFormat="1" ht="15">
      <c r="A38" s="14"/>
      <c r="B38" s="11"/>
      <c r="C38" s="11"/>
      <c r="D38" s="4"/>
      <c r="E38" s="2"/>
      <c r="F38" s="108"/>
      <c r="G38" s="11"/>
      <c r="H38" s="105"/>
      <c r="I38" s="111"/>
    </row>
    <row r="39" spans="1:10" s="3" customFormat="1" ht="15">
      <c r="A39" s="14">
        <f>A37+1</f>
        <v>17</v>
      </c>
      <c r="B39" s="11"/>
      <c r="C39" s="11"/>
      <c r="D39" s="4" t="str">
        <f>'Appendix A'!C188</f>
        <v>Debt %</v>
      </c>
      <c r="E39" s="122"/>
      <c r="F39" s="16" t="str">
        <f>'Appendix A'!D188</f>
        <v>Total Long Term Debt</v>
      </c>
      <c r="G39" s="11" t="str">
        <f>'Appendix A'!F188</f>
        <v>(Line 105 / Line 108)</v>
      </c>
      <c r="H39" s="105"/>
      <c r="I39" s="123">
        <f>IF(I37&gt;0,I34/I37,0)</f>
        <v>0.4734956334982392</v>
      </c>
    </row>
    <row r="40" spans="1:10" s="3" customFormat="1" ht="15">
      <c r="A40" s="14">
        <f>A39+1</f>
        <v>18</v>
      </c>
      <c r="B40" s="11"/>
      <c r="C40" s="11"/>
      <c r="D40" s="4" t="str">
        <f>'Appendix A'!C189</f>
        <v>Preferred %</v>
      </c>
      <c r="E40" s="108"/>
      <c r="F40" s="16" t="str">
        <f>'Appendix A'!D189</f>
        <v>Preferred Stock</v>
      </c>
      <c r="G40" s="11" t="str">
        <f>'Appendix A'!F189</f>
        <v>(Line 106 / Line 108)</v>
      </c>
      <c r="H40" s="105"/>
      <c r="I40" s="123">
        <f>IF(I37&gt;0,I35/I37,0)</f>
        <v>0</v>
      </c>
    </row>
    <row r="41" spans="1:10" s="3" customFormat="1" ht="15">
      <c r="A41" s="14">
        <f>A40+1</f>
        <v>19</v>
      </c>
      <c r="B41" s="11"/>
      <c r="C41" s="11"/>
      <c r="D41" s="4" t="str">
        <f>'Appendix A'!C190</f>
        <v>Common %</v>
      </c>
      <c r="E41" s="108"/>
      <c r="F41" s="16" t="str">
        <f>'Appendix A'!D190</f>
        <v>Common Stock</v>
      </c>
      <c r="G41" s="11" t="str">
        <f>'Appendix A'!F190</f>
        <v>(Line 107 / Line 108)</v>
      </c>
      <c r="H41" s="105"/>
      <c r="I41" s="123">
        <f>IF(I37&gt;0,I36/I37,0)</f>
        <v>0.5265043665017608</v>
      </c>
    </row>
    <row r="42" spans="1:10" s="3" customFormat="1" ht="15">
      <c r="A42" s="14"/>
      <c r="B42" s="11"/>
      <c r="C42" s="11"/>
      <c r="D42" s="4"/>
      <c r="E42" s="2"/>
      <c r="F42" s="107"/>
      <c r="G42" s="11"/>
      <c r="H42" s="105"/>
      <c r="I42" s="111"/>
    </row>
    <row r="43" spans="1:10" s="3" customFormat="1" ht="15">
      <c r="A43" s="14">
        <f>A41+1</f>
        <v>20</v>
      </c>
      <c r="B43" s="11"/>
      <c r="C43" s="11"/>
      <c r="D43" s="4" t="str">
        <f>'Appendix A'!C192</f>
        <v>Debt Cost</v>
      </c>
      <c r="E43" s="122"/>
      <c r="F43" s="107" t="str">
        <f>'Appendix A'!D192</f>
        <v>Total Long Term Debt</v>
      </c>
      <c r="G43" s="11" t="str">
        <f>'Appendix A'!F192</f>
        <v>(Line 94 / Line 105)</v>
      </c>
      <c r="H43" s="105"/>
      <c r="I43" s="124">
        <f>IF(I34&gt;0,I18/I34,0)</f>
        <v>4.200610246880887E-2</v>
      </c>
    </row>
    <row r="44" spans="1:10" s="3" customFormat="1" ht="15">
      <c r="A44" s="14">
        <f>A43+1</f>
        <v>21</v>
      </c>
      <c r="B44" s="11"/>
      <c r="C44" s="11"/>
      <c r="D44" s="4" t="str">
        <f>'Appendix A'!C193</f>
        <v>Preferred Cost</v>
      </c>
      <c r="E44" s="108"/>
      <c r="F44" s="107" t="str">
        <f>'Appendix A'!D193</f>
        <v>Preferred Stock</v>
      </c>
      <c r="G44" s="11" t="str">
        <f>'Appendix A'!F193</f>
        <v>(Line 95 / Line 106)</v>
      </c>
      <c r="H44" s="105"/>
      <c r="I44" s="124">
        <f>IF(I35&gt;0,I20/I35,0)</f>
        <v>0</v>
      </c>
    </row>
    <row r="45" spans="1:10" s="3" customFormat="1" ht="15">
      <c r="A45" s="14">
        <f>A44+1</f>
        <v>22</v>
      </c>
      <c r="B45" s="11"/>
      <c r="C45" s="11"/>
      <c r="D45" s="4" t="str">
        <f>'Appendix A'!C194</f>
        <v>Common Cost</v>
      </c>
      <c r="E45" s="52"/>
      <c r="F45" s="112" t="str">
        <f>'Appendix A'!D194</f>
        <v>Common Stock</v>
      </c>
      <c r="G45" s="98" t="str">
        <f>"(Line "&amp;'Appendix A'!A194&amp;" + 100 basis points)"</f>
        <v>(Line 114 + 100 basis points)</v>
      </c>
      <c r="H45" s="105"/>
      <c r="I45" s="125">
        <f>+'Appendix A'!H194+I11</f>
        <v>0.1268</v>
      </c>
    </row>
    <row r="46" spans="1:10" s="3" customFormat="1" ht="15">
      <c r="A46" s="14"/>
      <c r="B46" s="11"/>
      <c r="C46" s="11"/>
      <c r="D46" s="4"/>
      <c r="E46" s="2"/>
      <c r="F46" s="107"/>
      <c r="G46" s="11"/>
      <c r="H46" s="105"/>
      <c r="I46" s="2"/>
    </row>
    <row r="47" spans="1:10" s="3" customFormat="1" ht="15">
      <c r="A47" s="14">
        <f>A45+1</f>
        <v>23</v>
      </c>
      <c r="B47" s="11"/>
      <c r="C47" s="11"/>
      <c r="D47" s="4" t="str">
        <f>'Appendix A'!C196</f>
        <v>Weighted Cost of Debt</v>
      </c>
      <c r="E47" s="122"/>
      <c r="F47" s="16" t="str">
        <f>'Appendix A'!D196</f>
        <v>Total Long Term Debt (WCLTD)</v>
      </c>
      <c r="G47" s="11" t="str">
        <f>'Appendix A'!F196</f>
        <v>(Line 109 * Line 112)</v>
      </c>
      <c r="H47" s="126"/>
      <c r="I47" s="127">
        <f>I43*I39</f>
        <v>1.9889706099260607E-2</v>
      </c>
    </row>
    <row r="48" spans="1:10" s="3" customFormat="1" ht="15">
      <c r="A48" s="14">
        <f>A47+1</f>
        <v>24</v>
      </c>
      <c r="B48" s="11"/>
      <c r="C48" s="11"/>
      <c r="D48" s="4" t="str">
        <f>'Appendix A'!C197</f>
        <v>Weighted Cost of Preferred</v>
      </c>
      <c r="E48" s="108"/>
      <c r="F48" s="16" t="str">
        <f>'Appendix A'!D197</f>
        <v>Preferred Stock</v>
      </c>
      <c r="G48" s="11" t="str">
        <f>'Appendix A'!F197</f>
        <v>(Line 110 * Line 113)</v>
      </c>
      <c r="H48" s="13"/>
      <c r="I48" s="127">
        <f>I44*I40</f>
        <v>0</v>
      </c>
    </row>
    <row r="49" spans="1:9" s="3" customFormat="1" ht="15">
      <c r="A49" s="14">
        <f>A48+1</f>
        <v>25</v>
      </c>
      <c r="B49" s="11"/>
      <c r="C49" s="11"/>
      <c r="D49" s="21" t="str">
        <f>'Appendix A'!C198</f>
        <v>Weighted Cost of Common</v>
      </c>
      <c r="E49" s="128"/>
      <c r="F49" s="21" t="str">
        <f>'Appendix A'!D198</f>
        <v>Common Stock</v>
      </c>
      <c r="G49" s="43" t="str">
        <f>'Appendix A'!F198</f>
        <v>(Line 111 * Line 114)</v>
      </c>
      <c r="H49" s="129"/>
      <c r="I49" s="130">
        <f>I45*I41</f>
        <v>6.6760753672423262E-2</v>
      </c>
    </row>
    <row r="50" spans="1:9" s="3" customFormat="1" ht="15.6">
      <c r="A50" s="14">
        <f>A49+1</f>
        <v>26</v>
      </c>
      <c r="B50" s="11"/>
      <c r="C50" s="101" t="str">
        <f>'Appendix A'!B199</f>
        <v>Rate of Return on Rate Base ( ROR )</v>
      </c>
      <c r="D50" s="11"/>
      <c r="E50" s="131"/>
      <c r="F50" s="132"/>
      <c r="G50" s="133" t="str">
        <f>'Appendix A'!F199</f>
        <v>(Sum Lines 115 to 117)</v>
      </c>
      <c r="H50" s="134"/>
      <c r="I50" s="135">
        <f>SUM(I47:I49)</f>
        <v>8.6650459771683869E-2</v>
      </c>
    </row>
    <row r="51" spans="1:9" s="3" customFormat="1" ht="15.6">
      <c r="A51" s="136"/>
      <c r="B51" s="11"/>
      <c r="C51" s="11"/>
      <c r="D51" s="11"/>
      <c r="E51" s="131"/>
      <c r="F51" s="132"/>
      <c r="G51" s="133"/>
      <c r="H51" s="134"/>
      <c r="I51" s="135"/>
    </row>
    <row r="52" spans="1:9" s="3" customFormat="1" ht="16.2" thickBot="1">
      <c r="A52" s="14">
        <f>A50+1</f>
        <v>27</v>
      </c>
      <c r="B52" s="11"/>
      <c r="C52" s="137" t="str">
        <f>'Appendix A'!B201</f>
        <v>Investment Return = Rate Base * Rate of Return</v>
      </c>
      <c r="D52" s="137"/>
      <c r="E52" s="137"/>
      <c r="F52" s="23"/>
      <c r="G52" s="138" t="str">
        <f>'Appendix A'!F201</f>
        <v>(Line 58 * Line 118)</v>
      </c>
      <c r="H52" s="139"/>
      <c r="I52" s="140">
        <f>+I50*I16</f>
        <v>604447379.78889453</v>
      </c>
    </row>
    <row r="53" spans="1:9" s="3" customFormat="1" ht="15.6" thickTop="1">
      <c r="A53" s="14"/>
      <c r="B53" s="1"/>
      <c r="C53" s="1"/>
      <c r="D53" s="108"/>
      <c r="E53" s="2"/>
      <c r="F53" s="18"/>
      <c r="G53" s="105"/>
      <c r="H53" s="105"/>
      <c r="I53" s="127"/>
    </row>
    <row r="54" spans="1:9" s="3" customFormat="1" ht="15.6">
      <c r="A54" s="141" t="s">
        <v>627</v>
      </c>
      <c r="B54" s="142"/>
      <c r="C54" s="143"/>
      <c r="D54" s="144"/>
      <c r="E54" s="24"/>
      <c r="F54" s="145"/>
      <c r="G54" s="25"/>
      <c r="H54" s="25"/>
      <c r="I54" s="26"/>
    </row>
    <row r="55" spans="1:9" s="3" customFormat="1" ht="15.6">
      <c r="A55" s="5"/>
      <c r="B55" s="5"/>
      <c r="C55" s="1"/>
      <c r="D55" s="146"/>
      <c r="E55" s="6"/>
      <c r="F55" s="147"/>
      <c r="G55" s="2"/>
      <c r="H55" s="2"/>
      <c r="I55" s="148"/>
    </row>
    <row r="56" spans="1:9" s="3" customFormat="1" ht="15.6">
      <c r="A56" s="14" t="s">
        <v>106</v>
      </c>
      <c r="B56" s="1"/>
      <c r="C56" s="149" t="s">
        <v>205</v>
      </c>
      <c r="D56" s="2"/>
      <c r="E56" s="2"/>
      <c r="F56" s="147"/>
      <c r="G56" s="105"/>
      <c r="H56" s="150"/>
      <c r="I56" s="2"/>
    </row>
    <row r="57" spans="1:9" s="3" customFormat="1" ht="15">
      <c r="A57" s="14">
        <f>+A52+1</f>
        <v>28</v>
      </c>
      <c r="B57" s="18"/>
      <c r="C57" s="1"/>
      <c r="D57" s="2" t="s">
        <v>203</v>
      </c>
      <c r="E57" s="2"/>
      <c r="F57" s="18"/>
      <c r="G57" s="47"/>
      <c r="H57" s="151"/>
      <c r="I57" s="152">
        <f>+'Appendix A'!H206</f>
        <v>0.35</v>
      </c>
    </row>
    <row r="58" spans="1:9" s="3" customFormat="1" ht="15">
      <c r="A58" s="14">
        <f>+A57+1</f>
        <v>29</v>
      </c>
      <c r="B58" s="18"/>
      <c r="C58" s="1"/>
      <c r="D58" s="151" t="s">
        <v>202</v>
      </c>
      <c r="E58" s="153"/>
      <c r="F58" s="18"/>
      <c r="G58" s="47"/>
      <c r="H58" s="151"/>
      <c r="I58" s="152">
        <f>+'Appendix A'!H207</f>
        <v>0.09</v>
      </c>
    </row>
    <row r="59" spans="1:9" s="3" customFormat="1" ht="15">
      <c r="A59" s="14">
        <f>+A58+1</f>
        <v>30</v>
      </c>
      <c r="B59" s="18"/>
      <c r="C59" s="1"/>
      <c r="D59" s="151" t="s">
        <v>583</v>
      </c>
      <c r="E59" s="151"/>
      <c r="F59" s="18"/>
      <c r="G59" s="61" t="str">
        <f>+'Appendix A'!F208</f>
        <v>Per State Tax Code</v>
      </c>
      <c r="H59" s="151"/>
      <c r="I59" s="152">
        <f>+'Appendix A'!H208</f>
        <v>0</v>
      </c>
    </row>
    <row r="60" spans="1:9" s="3" customFormat="1" ht="15">
      <c r="A60" s="14">
        <f>+A59+1</f>
        <v>31</v>
      </c>
      <c r="B60" s="18"/>
      <c r="C60" s="1"/>
      <c r="D60" s="151" t="s">
        <v>267</v>
      </c>
      <c r="E60" s="154" t="s">
        <v>278</v>
      </c>
      <c r="F60" s="18"/>
      <c r="H60" s="151"/>
      <c r="I60" s="152">
        <f>+'Appendix A'!H209</f>
        <v>0.40849999999999997</v>
      </c>
    </row>
    <row r="61" spans="1:9" s="3" customFormat="1" ht="15">
      <c r="A61" s="14">
        <v>35</v>
      </c>
      <c r="B61" s="19"/>
      <c r="C61" s="14"/>
      <c r="D61" s="151" t="s">
        <v>427</v>
      </c>
      <c r="E61" s="37"/>
      <c r="F61" s="37"/>
      <c r="G61" s="37"/>
      <c r="H61" s="37"/>
      <c r="I61" s="152">
        <f>I60/(1-I60)</f>
        <v>0.69061707523245974</v>
      </c>
    </row>
    <row r="62" spans="1:9" s="3" customFormat="1" ht="15">
      <c r="A62" s="14">
        <v>36</v>
      </c>
      <c r="B62" s="19"/>
      <c r="C62" s="14"/>
      <c r="D62" s="151" t="s">
        <v>426</v>
      </c>
      <c r="E62" s="155"/>
      <c r="F62" s="19"/>
      <c r="G62" s="6"/>
      <c r="H62" s="151"/>
      <c r="I62" s="152">
        <f>1/(1-I60)</f>
        <v>1.6906170752324599</v>
      </c>
    </row>
    <row r="63" spans="1:9" s="3" customFormat="1" ht="15">
      <c r="A63" s="14"/>
      <c r="B63" s="1"/>
      <c r="C63" s="1"/>
      <c r="D63" s="2"/>
      <c r="E63" s="2"/>
      <c r="F63" s="156"/>
      <c r="G63" s="154"/>
      <c r="H63" s="150"/>
      <c r="I63" s="157"/>
    </row>
    <row r="64" spans="1:9" s="3" customFormat="1" ht="15.6">
      <c r="A64" s="14"/>
      <c r="B64" s="1"/>
      <c r="C64" s="149" t="s">
        <v>156</v>
      </c>
      <c r="D64" s="108"/>
      <c r="E64" s="2"/>
      <c r="F64" s="147"/>
      <c r="G64" s="105"/>
      <c r="H64" s="150"/>
      <c r="I64" s="158"/>
    </row>
    <row r="65" spans="1:9" s="3" customFormat="1" ht="15">
      <c r="A65" s="14">
        <f>+A62+1</f>
        <v>37</v>
      </c>
      <c r="B65" s="18"/>
      <c r="C65" s="1"/>
      <c r="D65" s="108" t="s">
        <v>251</v>
      </c>
      <c r="E65" s="2"/>
      <c r="F65" s="111" t="s">
        <v>265</v>
      </c>
      <c r="G65" s="61" t="str">
        <f>+'Appendix A'!F213</f>
        <v>Attachment 5</v>
      </c>
      <c r="H65" s="150"/>
      <c r="I65" s="183">
        <f>+'Appendix A'!H213</f>
        <v>-868656.00000000023</v>
      </c>
    </row>
    <row r="66" spans="1:9" s="3" customFormat="1" ht="15">
      <c r="A66" s="14">
        <f>+A65+1</f>
        <v>38</v>
      </c>
      <c r="B66" s="18"/>
      <c r="C66" s="1"/>
      <c r="D66" s="119" t="s">
        <v>260</v>
      </c>
      <c r="E66" s="2"/>
      <c r="F66" s="1"/>
      <c r="G66" s="61" t="str">
        <f>+'Appendix A'!F214</f>
        <v>1 / (1 - Line 123)</v>
      </c>
      <c r="H66" s="150"/>
      <c r="I66" s="159">
        <f>+'Appendix A'!H214</f>
        <v>1.6906170752324599</v>
      </c>
    </row>
    <row r="67" spans="1:9" s="3" customFormat="1" ht="15">
      <c r="A67" s="14">
        <f>+A66+1</f>
        <v>39</v>
      </c>
      <c r="B67" s="18"/>
      <c r="C67" s="15"/>
      <c r="D67" s="30" t="s">
        <v>151</v>
      </c>
      <c r="E67" s="20"/>
      <c r="F67" s="31"/>
      <c r="G67" s="160" t="str">
        <f>+'Appendix A'!F215</f>
        <v>(Line 18)</v>
      </c>
      <c r="H67" s="161"/>
      <c r="I67" s="28">
        <f>+'Appendix A'!H35</f>
        <v>0.57357278373901888</v>
      </c>
    </row>
    <row r="68" spans="1:9" s="3" customFormat="1" ht="15.6">
      <c r="A68" s="14">
        <f>+A67+1</f>
        <v>40</v>
      </c>
      <c r="B68" s="18"/>
      <c r="C68" s="1"/>
      <c r="D68" s="162" t="s">
        <v>180</v>
      </c>
      <c r="E68" s="8"/>
      <c r="F68" s="33"/>
      <c r="G68" s="61" t="str">
        <f>+'Appendix A'!F216</f>
        <v>(Line 125 * Line 126 * Line 127)</v>
      </c>
      <c r="H68" s="163"/>
      <c r="I68" s="164">
        <f>+I65*(I66)*I67</f>
        <v>-842328.72363753396</v>
      </c>
    </row>
    <row r="69" spans="1:9" s="3" customFormat="1" ht="15.6">
      <c r="A69" s="14"/>
      <c r="B69" s="1"/>
      <c r="C69" s="1"/>
      <c r="D69" s="165"/>
      <c r="E69" s="17"/>
      <c r="F69" s="36"/>
      <c r="G69" s="35"/>
      <c r="H69" s="161"/>
      <c r="I69" s="166"/>
    </row>
    <row r="70" spans="1:9" s="3" customFormat="1" ht="15.6">
      <c r="A70" s="14"/>
      <c r="B70" s="1"/>
      <c r="C70" s="1"/>
      <c r="D70" s="165"/>
      <c r="E70" s="17"/>
      <c r="F70" s="36"/>
      <c r="G70" s="35"/>
      <c r="H70" s="161"/>
      <c r="I70" s="167"/>
    </row>
    <row r="71" spans="1:9" s="3" customFormat="1" ht="15.6">
      <c r="A71" s="14"/>
      <c r="B71" s="1"/>
      <c r="C71" s="1"/>
      <c r="D71" s="2"/>
      <c r="E71" s="2"/>
      <c r="F71" s="156"/>
      <c r="G71" s="154"/>
      <c r="H71" s="150"/>
      <c r="I71" s="34"/>
    </row>
    <row r="72" spans="1:9" s="3" customFormat="1" ht="15.6">
      <c r="A72" s="14">
        <f>+A68+1</f>
        <v>41</v>
      </c>
      <c r="B72" s="18"/>
      <c r="C72" s="12" t="s">
        <v>241</v>
      </c>
      <c r="E72" s="2" t="s">
        <v>243</v>
      </c>
      <c r="F72" s="147"/>
      <c r="G72" s="104"/>
      <c r="H72" s="2"/>
      <c r="I72" s="62">
        <f>+I61*(1-I47/I50)*I52</f>
        <v>321622312.78144836</v>
      </c>
    </row>
    <row r="73" spans="1:9" s="3" customFormat="1" ht="15">
      <c r="A73" s="14"/>
      <c r="B73" s="1"/>
      <c r="C73" s="1"/>
      <c r="D73" s="16"/>
      <c r="E73" s="17"/>
      <c r="F73" s="32"/>
      <c r="G73" s="104"/>
      <c r="H73" s="161"/>
      <c r="I73" s="168"/>
    </row>
    <row r="74" spans="1:9" s="3" customFormat="1" ht="16.2" thickBot="1">
      <c r="A74" s="14">
        <f>+A72+1</f>
        <v>42</v>
      </c>
      <c r="B74" s="18"/>
      <c r="C74" s="169" t="s">
        <v>86</v>
      </c>
      <c r="D74" s="169"/>
      <c r="E74" s="137"/>
      <c r="F74" s="170"/>
      <c r="G74" s="140"/>
      <c r="H74" s="171"/>
      <c r="I74" s="172">
        <f>+I72+I68</f>
        <v>320779984.05781084</v>
      </c>
    </row>
    <row r="75" spans="1:9" s="3" customFormat="1" ht="15.6" thickTop="1">
      <c r="A75" s="14"/>
      <c r="B75" s="1"/>
      <c r="C75" s="1"/>
      <c r="D75" s="154"/>
      <c r="E75" s="2"/>
      <c r="F75" s="18"/>
      <c r="G75" s="173"/>
      <c r="H75" s="174"/>
      <c r="I75" s="175"/>
    </row>
    <row r="76" spans="1:9" s="3" customFormat="1" ht="15">
      <c r="A76" s="7"/>
    </row>
    <row r="77" spans="1:9">
      <c r="A77" s="37"/>
    </row>
    <row r="78" spans="1:9">
      <c r="A78" s="37"/>
    </row>
    <row r="79" spans="1:9">
      <c r="A79" s="37"/>
    </row>
    <row r="80" spans="1:9">
      <c r="A80" s="37"/>
    </row>
    <row r="81" spans="1:1">
      <c r="A81" s="37"/>
    </row>
    <row r="82" spans="1:1">
      <c r="A82" s="37"/>
    </row>
    <row r="83" spans="1:1">
      <c r="A83" s="37"/>
    </row>
    <row r="84" spans="1:1">
      <c r="A84" s="37"/>
    </row>
    <row r="85" spans="1:1">
      <c r="A85" s="37"/>
    </row>
    <row r="86" spans="1:1">
      <c r="A86" s="37"/>
    </row>
    <row r="87" spans="1:1">
      <c r="A87" s="37"/>
    </row>
    <row r="88" spans="1:1">
      <c r="A88" s="37"/>
    </row>
    <row r="89" spans="1:1">
      <c r="A89" s="37"/>
    </row>
    <row r="90" spans="1:1">
      <c r="A90" s="37"/>
    </row>
    <row r="91" spans="1:1">
      <c r="A91" s="37"/>
    </row>
    <row r="92" spans="1:1">
      <c r="A92" s="37"/>
    </row>
    <row r="93" spans="1:1">
      <c r="A93" s="37"/>
    </row>
    <row r="94" spans="1:1">
      <c r="A94" s="37"/>
    </row>
    <row r="95" spans="1:1">
      <c r="A95" s="37"/>
    </row>
    <row r="96" spans="1:1">
      <c r="A96" s="37"/>
    </row>
    <row r="97" spans="1:1">
      <c r="A97" s="37"/>
    </row>
    <row r="98" spans="1:1">
      <c r="A98" s="37"/>
    </row>
    <row r="99" spans="1:1">
      <c r="A99" s="37"/>
    </row>
    <row r="100" spans="1:1">
      <c r="A100" s="37"/>
    </row>
    <row r="101" spans="1:1">
      <c r="A101" s="37"/>
    </row>
    <row r="102" spans="1:1">
      <c r="A102" s="37"/>
    </row>
    <row r="103" spans="1:1">
      <c r="A103" s="37"/>
    </row>
    <row r="104" spans="1:1">
      <c r="A104" s="37"/>
    </row>
    <row r="105" spans="1:1">
      <c r="A105" s="37"/>
    </row>
    <row r="106" spans="1:1">
      <c r="A106" s="37"/>
    </row>
    <row r="107" spans="1:1">
      <c r="A107" s="37"/>
    </row>
    <row r="108" spans="1:1">
      <c r="A108" s="37"/>
    </row>
    <row r="109" spans="1:1">
      <c r="A109" s="37"/>
    </row>
    <row r="110" spans="1:1">
      <c r="A110" s="37"/>
    </row>
    <row r="111" spans="1:1">
      <c r="A111" s="37"/>
    </row>
    <row r="112" spans="1:1">
      <c r="A112" s="37"/>
    </row>
    <row r="113" spans="1:1">
      <c r="A113" s="37"/>
    </row>
    <row r="114" spans="1:1">
      <c r="A114" s="37"/>
    </row>
    <row r="115" spans="1:1">
      <c r="A115" s="37"/>
    </row>
    <row r="116" spans="1:1">
      <c r="A116" s="37"/>
    </row>
    <row r="117" spans="1:1">
      <c r="A117" s="37"/>
    </row>
    <row r="118" spans="1:1">
      <c r="A118" s="37"/>
    </row>
    <row r="119" spans="1:1">
      <c r="A119" s="37"/>
    </row>
    <row r="120" spans="1:1">
      <c r="A120" s="37"/>
    </row>
    <row r="121" spans="1:1">
      <c r="A121" s="37"/>
    </row>
    <row r="122" spans="1:1">
      <c r="A122" s="37"/>
    </row>
    <row r="123" spans="1:1">
      <c r="A123" s="37"/>
    </row>
    <row r="124" spans="1:1">
      <c r="A124" s="37"/>
    </row>
    <row r="125" spans="1:1">
      <c r="A125" s="37"/>
    </row>
    <row r="126" spans="1:1">
      <c r="A126" s="37"/>
    </row>
    <row r="127" spans="1:1">
      <c r="A127" s="37"/>
    </row>
    <row r="128" spans="1:1">
      <c r="A128" s="37"/>
    </row>
    <row r="129" spans="1:1">
      <c r="A129" s="37"/>
    </row>
    <row r="130" spans="1:1">
      <c r="A130" s="37"/>
    </row>
    <row r="131" spans="1:1">
      <c r="A131" s="37"/>
    </row>
    <row r="132" spans="1:1">
      <c r="A132" s="37"/>
    </row>
    <row r="133" spans="1:1">
      <c r="A133" s="37"/>
    </row>
    <row r="134" spans="1:1">
      <c r="A134" s="37"/>
    </row>
    <row r="135" spans="1:1">
      <c r="A135" s="37"/>
    </row>
    <row r="136" spans="1:1">
      <c r="A136" s="37"/>
    </row>
    <row r="137" spans="1:1">
      <c r="A137" s="37"/>
    </row>
    <row r="138" spans="1:1">
      <c r="A138" s="37"/>
    </row>
    <row r="139" spans="1:1">
      <c r="A139" s="37"/>
    </row>
    <row r="140" spans="1:1">
      <c r="A140" s="37"/>
    </row>
    <row r="141" spans="1:1">
      <c r="A141" s="37"/>
    </row>
    <row r="142" spans="1:1">
      <c r="A142" s="37"/>
    </row>
    <row r="143" spans="1:1">
      <c r="A143" s="37"/>
    </row>
    <row r="144" spans="1:1">
      <c r="A144" s="37"/>
    </row>
    <row r="145" spans="1:1">
      <c r="A145" s="37"/>
    </row>
    <row r="146" spans="1:1">
      <c r="A146" s="37"/>
    </row>
    <row r="147" spans="1:1">
      <c r="A147" s="37"/>
    </row>
    <row r="148" spans="1:1">
      <c r="A148" s="37"/>
    </row>
    <row r="149" spans="1:1">
      <c r="A149" s="37"/>
    </row>
    <row r="150" spans="1:1">
      <c r="A150" s="37"/>
    </row>
    <row r="151" spans="1:1">
      <c r="A151" s="37"/>
    </row>
    <row r="152" spans="1:1">
      <c r="A152" s="37"/>
    </row>
    <row r="153" spans="1:1">
      <c r="A153" s="37"/>
    </row>
    <row r="154" spans="1:1">
      <c r="A154" s="37"/>
    </row>
    <row r="155" spans="1:1">
      <c r="A155" s="37"/>
    </row>
    <row r="156" spans="1:1">
      <c r="A156" s="37"/>
    </row>
    <row r="157" spans="1:1">
      <c r="A157" s="37"/>
    </row>
    <row r="158" spans="1:1">
      <c r="A158" s="37"/>
    </row>
    <row r="159" spans="1:1">
      <c r="A159" s="37"/>
    </row>
    <row r="160" spans="1:1">
      <c r="A160" s="37"/>
    </row>
    <row r="161" spans="1:1">
      <c r="A161" s="37"/>
    </row>
    <row r="162" spans="1:1">
      <c r="A162" s="37"/>
    </row>
    <row r="163" spans="1:1">
      <c r="A163" s="37"/>
    </row>
    <row r="164" spans="1:1">
      <c r="A164" s="37"/>
    </row>
    <row r="165" spans="1:1">
      <c r="A165" s="37"/>
    </row>
    <row r="166" spans="1:1">
      <c r="A166" s="37"/>
    </row>
    <row r="167" spans="1:1">
      <c r="A167" s="37"/>
    </row>
    <row r="168" spans="1:1">
      <c r="A168" s="37"/>
    </row>
    <row r="169" spans="1:1">
      <c r="A169" s="37"/>
    </row>
    <row r="170" spans="1:1">
      <c r="A170" s="37"/>
    </row>
    <row r="171" spans="1:1">
      <c r="A171" s="37"/>
    </row>
    <row r="172" spans="1:1">
      <c r="A172" s="37"/>
    </row>
    <row r="173" spans="1:1">
      <c r="A173" s="37"/>
    </row>
    <row r="174" spans="1:1">
      <c r="A174" s="37"/>
    </row>
    <row r="175" spans="1:1">
      <c r="A175" s="37"/>
    </row>
    <row r="176" spans="1:1">
      <c r="A176" s="37"/>
    </row>
    <row r="177" spans="1:1">
      <c r="A177" s="37"/>
    </row>
    <row r="178" spans="1:1">
      <c r="A178" s="37"/>
    </row>
    <row r="179" spans="1:1">
      <c r="A179" s="37"/>
    </row>
    <row r="180" spans="1:1">
      <c r="A180" s="37"/>
    </row>
    <row r="181" spans="1:1">
      <c r="A181" s="37"/>
    </row>
    <row r="182" spans="1:1">
      <c r="A182" s="37"/>
    </row>
    <row r="183" spans="1:1">
      <c r="A183" s="37"/>
    </row>
    <row r="184" spans="1:1">
      <c r="A184" s="37"/>
    </row>
    <row r="185" spans="1:1">
      <c r="A185" s="37"/>
    </row>
    <row r="186" spans="1:1">
      <c r="A186" s="37"/>
    </row>
    <row r="187" spans="1:1">
      <c r="A187" s="37"/>
    </row>
    <row r="188" spans="1:1">
      <c r="A188" s="37"/>
    </row>
    <row r="189" spans="1:1">
      <c r="A189" s="37"/>
    </row>
    <row r="190" spans="1:1">
      <c r="A190" s="37"/>
    </row>
    <row r="191" spans="1:1">
      <c r="A191" s="37"/>
    </row>
    <row r="192" spans="1:1">
      <c r="A192" s="37"/>
    </row>
    <row r="193" spans="1:1">
      <c r="A193" s="37"/>
    </row>
    <row r="194" spans="1:1">
      <c r="A194" s="37"/>
    </row>
    <row r="195" spans="1:1">
      <c r="A195" s="37"/>
    </row>
    <row r="196" spans="1:1">
      <c r="A196" s="37"/>
    </row>
    <row r="197" spans="1:1">
      <c r="A197" s="37"/>
    </row>
    <row r="198" spans="1:1">
      <c r="A198" s="37"/>
    </row>
    <row r="199" spans="1:1">
      <c r="A199" s="37"/>
    </row>
    <row r="200" spans="1:1">
      <c r="A200" s="37"/>
    </row>
    <row r="201" spans="1:1">
      <c r="A201" s="37"/>
    </row>
    <row r="202" spans="1:1">
      <c r="A202" s="37"/>
    </row>
    <row r="203" spans="1:1">
      <c r="A203" s="37"/>
    </row>
    <row r="204" spans="1:1">
      <c r="A204" s="37"/>
    </row>
    <row r="205" spans="1:1">
      <c r="A205" s="37"/>
    </row>
    <row r="206" spans="1:1">
      <c r="A206" s="37"/>
    </row>
    <row r="207" spans="1:1">
      <c r="A207" s="37"/>
    </row>
    <row r="208" spans="1:1">
      <c r="A208" s="37"/>
    </row>
    <row r="209" spans="1:1">
      <c r="A209" s="37"/>
    </row>
    <row r="210" spans="1:1">
      <c r="A210" s="37"/>
    </row>
    <row r="211" spans="1:1">
      <c r="A211" s="37"/>
    </row>
    <row r="212" spans="1:1">
      <c r="A212" s="37"/>
    </row>
    <row r="213" spans="1:1">
      <c r="A213" s="37"/>
    </row>
    <row r="214" spans="1:1">
      <c r="A214" s="37"/>
    </row>
    <row r="215" spans="1:1">
      <c r="A215" s="37"/>
    </row>
    <row r="216" spans="1:1">
      <c r="A216" s="37"/>
    </row>
    <row r="217" spans="1:1">
      <c r="A217" s="37"/>
    </row>
    <row r="218" spans="1:1">
      <c r="A218" s="37"/>
    </row>
    <row r="219" spans="1:1">
      <c r="A219" s="37"/>
    </row>
    <row r="220" spans="1:1">
      <c r="A220" s="37"/>
    </row>
    <row r="221" spans="1:1">
      <c r="A221" s="37"/>
    </row>
    <row r="222" spans="1:1">
      <c r="A222" s="37"/>
    </row>
    <row r="223" spans="1:1">
      <c r="A223" s="37"/>
    </row>
    <row r="224" spans="1:1">
      <c r="A224" s="37"/>
    </row>
    <row r="225" spans="1:1">
      <c r="A225" s="37"/>
    </row>
    <row r="226" spans="1:1">
      <c r="A226" s="37"/>
    </row>
    <row r="227" spans="1:1">
      <c r="A227" s="37"/>
    </row>
    <row r="228" spans="1:1">
      <c r="A228" s="37"/>
    </row>
    <row r="229" spans="1:1">
      <c r="A229" s="37"/>
    </row>
    <row r="230" spans="1:1">
      <c r="A230" s="37"/>
    </row>
    <row r="231" spans="1:1">
      <c r="A231" s="37"/>
    </row>
    <row r="232" spans="1:1">
      <c r="A232" s="37"/>
    </row>
    <row r="233" spans="1:1">
      <c r="A233" s="37"/>
    </row>
    <row r="234" spans="1:1">
      <c r="A234" s="37"/>
    </row>
    <row r="235" spans="1:1">
      <c r="A235" s="37"/>
    </row>
    <row r="236" spans="1:1">
      <c r="A236" s="37"/>
    </row>
    <row r="237" spans="1:1">
      <c r="A237" s="37"/>
    </row>
    <row r="238" spans="1:1">
      <c r="A238" s="37"/>
    </row>
    <row r="239" spans="1:1">
      <c r="A239" s="37"/>
    </row>
    <row r="240" spans="1:1">
      <c r="A240" s="37"/>
    </row>
    <row r="241" spans="1:1">
      <c r="A241" s="37"/>
    </row>
    <row r="242" spans="1:1">
      <c r="A242" s="37"/>
    </row>
    <row r="243" spans="1:1">
      <c r="A243" s="37"/>
    </row>
    <row r="244" spans="1:1">
      <c r="A244" s="37"/>
    </row>
    <row r="245" spans="1:1">
      <c r="A245" s="37"/>
    </row>
    <row r="246" spans="1:1">
      <c r="A246" s="37"/>
    </row>
    <row r="247" spans="1:1">
      <c r="A247" s="37"/>
    </row>
    <row r="248" spans="1:1">
      <c r="A248" s="37"/>
    </row>
    <row r="249" spans="1:1">
      <c r="A249" s="37"/>
    </row>
    <row r="250" spans="1:1">
      <c r="A250" s="37"/>
    </row>
    <row r="251" spans="1:1">
      <c r="A251" s="37"/>
    </row>
    <row r="252" spans="1:1">
      <c r="A252" s="37"/>
    </row>
    <row r="253" spans="1:1">
      <c r="A253" s="37"/>
    </row>
    <row r="254" spans="1:1">
      <c r="A254" s="37"/>
    </row>
    <row r="255" spans="1:1">
      <c r="A255" s="37"/>
    </row>
    <row r="256" spans="1:1">
      <c r="A256" s="37"/>
    </row>
    <row r="257" spans="1:1">
      <c r="A257" s="37"/>
    </row>
    <row r="258" spans="1:1">
      <c r="A258" s="37"/>
    </row>
    <row r="259" spans="1:1">
      <c r="A259" s="37"/>
    </row>
    <row r="260" spans="1:1">
      <c r="A260" s="37"/>
    </row>
    <row r="261" spans="1:1">
      <c r="A261" s="37"/>
    </row>
    <row r="262" spans="1:1">
      <c r="A262" s="37"/>
    </row>
    <row r="263" spans="1:1">
      <c r="A263" s="37"/>
    </row>
    <row r="264" spans="1:1">
      <c r="A264" s="37"/>
    </row>
    <row r="265" spans="1:1">
      <c r="A265" s="37"/>
    </row>
    <row r="266" spans="1:1">
      <c r="A266" s="37"/>
    </row>
    <row r="267" spans="1:1">
      <c r="A267" s="37"/>
    </row>
    <row r="268" spans="1:1">
      <c r="A268" s="37"/>
    </row>
    <row r="269" spans="1:1">
      <c r="A269" s="37"/>
    </row>
    <row r="270" spans="1:1">
      <c r="A270" s="37"/>
    </row>
    <row r="271" spans="1:1">
      <c r="A271" s="37"/>
    </row>
    <row r="272" spans="1:1">
      <c r="A272" s="37"/>
    </row>
    <row r="273" spans="1:1">
      <c r="A273" s="37"/>
    </row>
    <row r="274" spans="1:1">
      <c r="A274" s="37"/>
    </row>
    <row r="275" spans="1:1">
      <c r="A275" s="37"/>
    </row>
    <row r="276" spans="1:1">
      <c r="A276" s="37"/>
    </row>
    <row r="277" spans="1:1">
      <c r="A277" s="37"/>
    </row>
    <row r="278" spans="1:1">
      <c r="A278" s="37"/>
    </row>
    <row r="279" spans="1:1">
      <c r="A279" s="37"/>
    </row>
    <row r="280" spans="1:1">
      <c r="A280" s="37"/>
    </row>
    <row r="281" spans="1:1">
      <c r="A281" s="37"/>
    </row>
    <row r="282" spans="1:1">
      <c r="A282" s="37"/>
    </row>
    <row r="283" spans="1:1">
      <c r="A283" s="37"/>
    </row>
    <row r="284" spans="1:1">
      <c r="A284" s="37"/>
    </row>
    <row r="285" spans="1:1">
      <c r="A285" s="37"/>
    </row>
    <row r="286" spans="1:1">
      <c r="A286" s="37"/>
    </row>
    <row r="287" spans="1:1">
      <c r="A287" s="37"/>
    </row>
    <row r="288" spans="1:1">
      <c r="A288" s="37"/>
    </row>
    <row r="289" spans="1:1">
      <c r="A289" s="37"/>
    </row>
    <row r="290" spans="1:1">
      <c r="A290" s="37"/>
    </row>
    <row r="291" spans="1:1">
      <c r="A291" s="37"/>
    </row>
    <row r="292" spans="1:1">
      <c r="A292" s="37"/>
    </row>
    <row r="293" spans="1:1">
      <c r="A293" s="37"/>
    </row>
    <row r="294" spans="1:1">
      <c r="A294" s="37"/>
    </row>
    <row r="295" spans="1:1">
      <c r="A295" s="37"/>
    </row>
    <row r="296" spans="1:1">
      <c r="A296" s="37"/>
    </row>
    <row r="297" spans="1:1">
      <c r="A297" s="37"/>
    </row>
    <row r="298" spans="1:1">
      <c r="A298" s="37"/>
    </row>
    <row r="299" spans="1:1">
      <c r="A299" s="37"/>
    </row>
    <row r="300" spans="1:1">
      <c r="A300" s="37"/>
    </row>
    <row r="301" spans="1:1">
      <c r="A301" s="37"/>
    </row>
    <row r="302" spans="1:1">
      <c r="A302" s="37"/>
    </row>
    <row r="303" spans="1:1">
      <c r="A303" s="37"/>
    </row>
    <row r="304" spans="1:1">
      <c r="A304" s="37"/>
    </row>
    <row r="305" spans="1:6">
      <c r="A305" s="49"/>
      <c r="B305" s="49"/>
      <c r="C305" s="49"/>
      <c r="D305" s="49"/>
      <c r="E305" s="49"/>
      <c r="F305" s="49"/>
    </row>
    <row r="306" spans="1:6">
      <c r="A306" s="49"/>
      <c r="B306" s="49"/>
      <c r="C306" s="49"/>
      <c r="D306" s="49"/>
      <c r="E306" s="49"/>
      <c r="F306" s="49"/>
    </row>
    <row r="307" spans="1:6">
      <c r="A307" s="49"/>
      <c r="B307" s="49"/>
      <c r="C307" s="49"/>
      <c r="D307" s="49"/>
      <c r="E307" s="49"/>
      <c r="F307" s="49"/>
    </row>
    <row r="308" spans="1:6">
      <c r="A308" s="49"/>
      <c r="B308" s="49"/>
      <c r="C308" s="49"/>
      <c r="D308" s="49"/>
      <c r="E308" s="49"/>
      <c r="F308" s="49"/>
    </row>
    <row r="309" spans="1:6">
      <c r="A309" s="49"/>
      <c r="B309" s="49"/>
      <c r="C309" s="49"/>
      <c r="D309" s="49"/>
      <c r="E309" s="49"/>
      <c r="F309" s="49"/>
    </row>
    <row r="310" spans="1:6">
      <c r="A310" s="49"/>
      <c r="B310" s="49"/>
      <c r="C310" s="49"/>
      <c r="D310" s="49"/>
      <c r="E310" s="49"/>
      <c r="F310" s="49"/>
    </row>
    <row r="311" spans="1:6">
      <c r="A311" s="49"/>
      <c r="B311" s="49"/>
      <c r="C311" s="49"/>
      <c r="D311" s="49"/>
      <c r="E311" s="49"/>
      <c r="F311" s="49"/>
    </row>
    <row r="312" spans="1:6">
      <c r="A312" s="49"/>
      <c r="B312" s="49"/>
      <c r="C312" s="49"/>
      <c r="D312" s="49"/>
      <c r="E312" s="49"/>
      <c r="F312" s="49"/>
    </row>
    <row r="313" spans="1:6">
      <c r="A313" s="49"/>
      <c r="B313" s="49"/>
      <c r="C313" s="49"/>
      <c r="D313" s="49"/>
      <c r="E313" s="49"/>
      <c r="F313" s="49"/>
    </row>
    <row r="314" spans="1:6">
      <c r="A314" s="37"/>
    </row>
    <row r="315" spans="1:6">
      <c r="A315" s="37"/>
    </row>
    <row r="316" spans="1:6">
      <c r="A316" s="37"/>
    </row>
    <row r="317" spans="1:6">
      <c r="A317" s="37"/>
    </row>
    <row r="318" spans="1:6">
      <c r="A318" s="37"/>
    </row>
    <row r="319" spans="1:6">
      <c r="A319" s="37"/>
    </row>
    <row r="320" spans="1:6">
      <c r="A320" s="37"/>
    </row>
    <row r="321" spans="1:1">
      <c r="A321" s="37"/>
    </row>
    <row r="322" spans="1:1">
      <c r="A322" s="37"/>
    </row>
    <row r="323" spans="1:1">
      <c r="A323" s="37"/>
    </row>
    <row r="324" spans="1:1">
      <c r="A324" s="37"/>
    </row>
    <row r="325" spans="1:1">
      <c r="A325" s="37"/>
    </row>
    <row r="326" spans="1:1">
      <c r="A326" s="37"/>
    </row>
    <row r="327" spans="1:1">
      <c r="A327" s="37"/>
    </row>
    <row r="328" spans="1:1">
      <c r="A328" s="37"/>
    </row>
    <row r="329" spans="1:1">
      <c r="A329" s="37"/>
    </row>
    <row r="330" spans="1:1">
      <c r="A330" s="37"/>
    </row>
    <row r="331" spans="1:1">
      <c r="A331" s="37"/>
    </row>
    <row r="332" spans="1:1">
      <c r="A332" s="37"/>
    </row>
    <row r="333" spans="1:1">
      <c r="A333" s="37"/>
    </row>
    <row r="334" spans="1:1">
      <c r="A334" s="37"/>
    </row>
    <row r="335" spans="1:1">
      <c r="A335" s="37"/>
    </row>
    <row r="336" spans="1:1">
      <c r="A336" s="37"/>
    </row>
    <row r="337" spans="1:1">
      <c r="A337" s="37"/>
    </row>
    <row r="338" spans="1:1">
      <c r="A338" s="37"/>
    </row>
    <row r="339" spans="1:1">
      <c r="A339" s="37"/>
    </row>
    <row r="340" spans="1:1">
      <c r="A340" s="37"/>
    </row>
    <row r="341" spans="1:1">
      <c r="A341" s="37"/>
    </row>
    <row r="342" spans="1:1">
      <c r="A342" s="37"/>
    </row>
    <row r="343" spans="1:1">
      <c r="A343" s="37"/>
    </row>
    <row r="344" spans="1:1">
      <c r="A344" s="37"/>
    </row>
    <row r="345" spans="1:1">
      <c r="A345" s="37"/>
    </row>
    <row r="346" spans="1:1">
      <c r="A346" s="37"/>
    </row>
    <row r="347" spans="1:1">
      <c r="A347" s="37"/>
    </row>
    <row r="348" spans="1:1">
      <c r="A348" s="37"/>
    </row>
    <row r="349" spans="1:1">
      <c r="A349" s="37"/>
    </row>
    <row r="350" spans="1:1">
      <c r="A350" s="37"/>
    </row>
    <row r="351" spans="1:1">
      <c r="A351" s="37"/>
    </row>
    <row r="352" spans="1:1">
      <c r="A352" s="37"/>
    </row>
    <row r="353" spans="1:1">
      <c r="A353" s="37"/>
    </row>
    <row r="354" spans="1:1">
      <c r="A354" s="37"/>
    </row>
    <row r="355" spans="1:1">
      <c r="A355" s="37"/>
    </row>
    <row r="356" spans="1:1">
      <c r="A356" s="37"/>
    </row>
    <row r="357" spans="1:1">
      <c r="A357" s="37"/>
    </row>
    <row r="358" spans="1:1">
      <c r="A358" s="37"/>
    </row>
    <row r="359" spans="1:1">
      <c r="A359" s="37"/>
    </row>
    <row r="360" spans="1:1">
      <c r="A360" s="37"/>
    </row>
    <row r="361" spans="1:1">
      <c r="A361" s="37"/>
    </row>
    <row r="362" spans="1:1">
      <c r="A362" s="37"/>
    </row>
    <row r="363" spans="1:1">
      <c r="A363" s="37"/>
    </row>
    <row r="364" spans="1:1">
      <c r="A364" s="37"/>
    </row>
    <row r="365" spans="1:1">
      <c r="A365" s="37"/>
    </row>
    <row r="366" spans="1:1">
      <c r="A366" s="37"/>
    </row>
    <row r="367" spans="1:1">
      <c r="A367" s="37"/>
    </row>
    <row r="368" spans="1:1">
      <c r="A368" s="37"/>
    </row>
    <row r="369" spans="1:1">
      <c r="A369" s="37"/>
    </row>
    <row r="370" spans="1:1">
      <c r="A370" s="37"/>
    </row>
    <row r="371" spans="1:1">
      <c r="A371" s="37"/>
    </row>
    <row r="372" spans="1:1">
      <c r="A372" s="37"/>
    </row>
    <row r="373" spans="1:1">
      <c r="A373" s="37"/>
    </row>
    <row r="374" spans="1:1">
      <c r="A374" s="37"/>
    </row>
    <row r="375" spans="1:1">
      <c r="A375" s="37"/>
    </row>
    <row r="376" spans="1:1">
      <c r="A376" s="37"/>
    </row>
    <row r="377" spans="1:1">
      <c r="A377" s="37"/>
    </row>
    <row r="378" spans="1:1">
      <c r="A378" s="37"/>
    </row>
    <row r="379" spans="1:1">
      <c r="A379" s="37"/>
    </row>
    <row r="380" spans="1:1">
      <c r="A380" s="37"/>
    </row>
    <row r="381" spans="1:1">
      <c r="A381" s="37"/>
    </row>
    <row r="382" spans="1:1">
      <c r="A382" s="37"/>
    </row>
    <row r="383" spans="1:1">
      <c r="A383" s="37"/>
    </row>
    <row r="384" spans="1:1">
      <c r="A384" s="37"/>
    </row>
    <row r="385" spans="1:1">
      <c r="A385" s="37"/>
    </row>
    <row r="386" spans="1:1">
      <c r="A386" s="37"/>
    </row>
    <row r="387" spans="1:1">
      <c r="A387" s="37"/>
    </row>
    <row r="388" spans="1:1">
      <c r="A388" s="37"/>
    </row>
    <row r="389" spans="1:1">
      <c r="A389" s="37"/>
    </row>
    <row r="390" spans="1:1">
      <c r="A390" s="37"/>
    </row>
    <row r="391" spans="1:1">
      <c r="A391" s="37"/>
    </row>
    <row r="392" spans="1:1">
      <c r="A392" s="37"/>
    </row>
    <row r="393" spans="1:1">
      <c r="A393" s="37"/>
    </row>
    <row r="394" spans="1:1">
      <c r="A394" s="37"/>
    </row>
    <row r="395" spans="1:1">
      <c r="A395" s="37"/>
    </row>
    <row r="396" spans="1:1">
      <c r="A396" s="37"/>
    </row>
    <row r="397" spans="1:1">
      <c r="A397" s="37"/>
    </row>
    <row r="398" spans="1:1">
      <c r="A398" s="37"/>
    </row>
    <row r="399" spans="1:1">
      <c r="A399" s="37"/>
    </row>
    <row r="400" spans="1:1">
      <c r="A400" s="37"/>
    </row>
    <row r="401" spans="1:1">
      <c r="A401" s="37"/>
    </row>
    <row r="402" spans="1:1">
      <c r="A402" s="37"/>
    </row>
    <row r="403" spans="1:1">
      <c r="A403" s="37"/>
    </row>
    <row r="404" spans="1:1">
      <c r="A404" s="37"/>
    </row>
    <row r="405" spans="1:1">
      <c r="A405" s="37"/>
    </row>
    <row r="406" spans="1:1">
      <c r="A406" s="37"/>
    </row>
    <row r="407" spans="1:1">
      <c r="A407" s="37"/>
    </row>
    <row r="408" spans="1:1">
      <c r="A408" s="37"/>
    </row>
    <row r="409" spans="1:1">
      <c r="A409" s="37"/>
    </row>
    <row r="410" spans="1:1">
      <c r="A410" s="37"/>
    </row>
    <row r="411" spans="1:1">
      <c r="A411" s="37"/>
    </row>
    <row r="412" spans="1:1">
      <c r="A412" s="37"/>
    </row>
    <row r="413" spans="1:1">
      <c r="A413" s="37"/>
    </row>
    <row r="414" spans="1:1">
      <c r="A414" s="37"/>
    </row>
    <row r="415" spans="1:1">
      <c r="A415" s="37"/>
    </row>
    <row r="416" spans="1:1">
      <c r="A416" s="37"/>
    </row>
    <row r="417" spans="1:1">
      <c r="A417" s="37"/>
    </row>
    <row r="418" spans="1:1">
      <c r="A418" s="37"/>
    </row>
    <row r="419" spans="1:1">
      <c r="A419" s="37"/>
    </row>
    <row r="420" spans="1:1">
      <c r="A420" s="37"/>
    </row>
    <row r="421" spans="1:1">
      <c r="A421" s="37"/>
    </row>
    <row r="422" spans="1:1">
      <c r="A422" s="37"/>
    </row>
    <row r="423" spans="1:1">
      <c r="A423" s="37"/>
    </row>
    <row r="424" spans="1:1">
      <c r="A424" s="37"/>
    </row>
    <row r="425" spans="1:1">
      <c r="A425" s="37"/>
    </row>
    <row r="426" spans="1:1">
      <c r="A426" s="37"/>
    </row>
    <row r="427" spans="1:1">
      <c r="A427" s="37"/>
    </row>
    <row r="428" spans="1:1">
      <c r="A428" s="37"/>
    </row>
    <row r="429" spans="1:1">
      <c r="A429" s="37"/>
    </row>
    <row r="430" spans="1:1">
      <c r="A430" s="37"/>
    </row>
    <row r="431" spans="1:1">
      <c r="A431" s="37"/>
    </row>
    <row r="432" spans="1:1">
      <c r="A432" s="37"/>
    </row>
    <row r="433" spans="1:1">
      <c r="A433" s="37"/>
    </row>
    <row r="434" spans="1:1">
      <c r="A434" s="37"/>
    </row>
    <row r="435" spans="1:1">
      <c r="A435" s="37"/>
    </row>
    <row r="436" spans="1:1">
      <c r="A436" s="37"/>
    </row>
    <row r="437" spans="1:1">
      <c r="A437" s="37"/>
    </row>
    <row r="438" spans="1:1">
      <c r="A438" s="37"/>
    </row>
    <row r="439" spans="1:1">
      <c r="A439" s="37"/>
    </row>
    <row r="440" spans="1:1">
      <c r="A440" s="37"/>
    </row>
    <row r="441" spans="1:1">
      <c r="A441" s="37"/>
    </row>
    <row r="442" spans="1:1">
      <c r="A442" s="37"/>
    </row>
    <row r="443" spans="1:1">
      <c r="A443" s="37"/>
    </row>
    <row r="444" spans="1:1">
      <c r="A444" s="37"/>
    </row>
    <row r="445" spans="1:1">
      <c r="A445" s="37"/>
    </row>
    <row r="446" spans="1:1">
      <c r="A446" s="37"/>
    </row>
    <row r="447" spans="1:1">
      <c r="A447" s="37"/>
    </row>
    <row r="448" spans="1:1">
      <c r="A448" s="37"/>
    </row>
    <row r="449" spans="1:1">
      <c r="A449" s="37"/>
    </row>
    <row r="450" spans="1:1">
      <c r="A450" s="37"/>
    </row>
    <row r="451" spans="1:1">
      <c r="A451" s="37"/>
    </row>
    <row r="452" spans="1:1">
      <c r="A452" s="37"/>
    </row>
    <row r="453" spans="1:1">
      <c r="A453" s="37"/>
    </row>
    <row r="454" spans="1:1">
      <c r="A454" s="37"/>
    </row>
    <row r="455" spans="1:1">
      <c r="A455" s="37"/>
    </row>
    <row r="456" spans="1:1">
      <c r="A456" s="37"/>
    </row>
    <row r="457" spans="1:1">
      <c r="A457" s="37"/>
    </row>
    <row r="458" spans="1:1">
      <c r="A458" s="37"/>
    </row>
    <row r="459" spans="1:1">
      <c r="A459" s="37"/>
    </row>
    <row r="460" spans="1:1">
      <c r="A460" s="37"/>
    </row>
    <row r="461" spans="1:1">
      <c r="A461" s="37"/>
    </row>
    <row r="462" spans="1:1">
      <c r="A462" s="37"/>
    </row>
    <row r="463" spans="1:1">
      <c r="A463" s="37"/>
    </row>
    <row r="464" spans="1:1">
      <c r="A464" s="37"/>
    </row>
    <row r="465" spans="1:1">
      <c r="A465" s="37"/>
    </row>
    <row r="466" spans="1:1">
      <c r="A466" s="37"/>
    </row>
    <row r="467" spans="1:1">
      <c r="A467" s="37"/>
    </row>
    <row r="468" spans="1:1">
      <c r="A468" s="37"/>
    </row>
    <row r="469" spans="1:1">
      <c r="A469" s="37"/>
    </row>
    <row r="470" spans="1:1">
      <c r="A470" s="37"/>
    </row>
    <row r="471" spans="1:1">
      <c r="A471" s="37"/>
    </row>
    <row r="472" spans="1:1">
      <c r="A472" s="37"/>
    </row>
    <row r="473" spans="1:1">
      <c r="A473" s="37"/>
    </row>
    <row r="474" spans="1:1">
      <c r="A474" s="37"/>
    </row>
    <row r="475" spans="1:1">
      <c r="A475" s="37"/>
    </row>
    <row r="476" spans="1:1">
      <c r="A476" s="37"/>
    </row>
    <row r="477" spans="1:1">
      <c r="A477" s="37"/>
    </row>
    <row r="478" spans="1:1">
      <c r="A478" s="37"/>
    </row>
    <row r="479" spans="1:1">
      <c r="A479" s="37"/>
    </row>
    <row r="480" spans="1:1">
      <c r="A480" s="37"/>
    </row>
    <row r="481" spans="1:1">
      <c r="A481" s="37"/>
    </row>
    <row r="482" spans="1:1">
      <c r="A482" s="37"/>
    </row>
    <row r="483" spans="1:1">
      <c r="A483" s="37"/>
    </row>
    <row r="484" spans="1:1">
      <c r="A484" s="37"/>
    </row>
    <row r="485" spans="1:1">
      <c r="A485" s="37"/>
    </row>
    <row r="486" spans="1:1">
      <c r="A486" s="37"/>
    </row>
    <row r="487" spans="1:1">
      <c r="A487" s="37"/>
    </row>
    <row r="488" spans="1:1">
      <c r="A488" s="37"/>
    </row>
    <row r="489" spans="1:1">
      <c r="A489" s="37"/>
    </row>
    <row r="490" spans="1:1">
      <c r="A490" s="37"/>
    </row>
    <row r="491" spans="1:1">
      <c r="A491" s="37"/>
    </row>
    <row r="492" spans="1:1">
      <c r="A492" s="37"/>
    </row>
    <row r="493" spans="1:1">
      <c r="A493" s="37"/>
    </row>
    <row r="494" spans="1:1">
      <c r="A494" s="37"/>
    </row>
    <row r="495" spans="1:1">
      <c r="A495" s="37"/>
    </row>
    <row r="496" spans="1:1">
      <c r="A496" s="37"/>
    </row>
    <row r="497" spans="1:1">
      <c r="A497" s="37"/>
    </row>
    <row r="498" spans="1:1">
      <c r="A498" s="37"/>
    </row>
    <row r="499" spans="1:1">
      <c r="A499" s="37"/>
    </row>
    <row r="500" spans="1:1">
      <c r="A500" s="37"/>
    </row>
    <row r="501" spans="1:1">
      <c r="A501" s="37"/>
    </row>
    <row r="502" spans="1:1">
      <c r="A502" s="37"/>
    </row>
    <row r="503" spans="1:1">
      <c r="A503" s="37"/>
    </row>
    <row r="504" spans="1:1">
      <c r="A504" s="37"/>
    </row>
    <row r="505" spans="1:1">
      <c r="A505" s="37"/>
    </row>
    <row r="506" spans="1:1">
      <c r="A506" s="37"/>
    </row>
    <row r="507" spans="1:1">
      <c r="A507" s="37"/>
    </row>
    <row r="508" spans="1:1">
      <c r="A508" s="37"/>
    </row>
    <row r="509" spans="1:1">
      <c r="A509" s="37"/>
    </row>
    <row r="510" spans="1:1">
      <c r="A510" s="37"/>
    </row>
    <row r="511" spans="1:1">
      <c r="A511" s="37"/>
    </row>
    <row r="512" spans="1:1">
      <c r="A512" s="37"/>
    </row>
    <row r="513" spans="1:1">
      <c r="A513" s="37"/>
    </row>
    <row r="514" spans="1:1">
      <c r="A514" s="37"/>
    </row>
    <row r="515" spans="1:1">
      <c r="A515" s="37"/>
    </row>
    <row r="516" spans="1:1">
      <c r="A516" s="37"/>
    </row>
    <row r="517" spans="1:1">
      <c r="A517" s="37"/>
    </row>
    <row r="518" spans="1:1">
      <c r="A518" s="37"/>
    </row>
    <row r="519" spans="1:1">
      <c r="A519" s="37"/>
    </row>
    <row r="520" spans="1:1">
      <c r="A520" s="37"/>
    </row>
    <row r="521" spans="1:1">
      <c r="A521" s="37"/>
    </row>
    <row r="522" spans="1:1">
      <c r="A522" s="37"/>
    </row>
    <row r="523" spans="1:1">
      <c r="A523" s="37"/>
    </row>
    <row r="524" spans="1:1">
      <c r="A524" s="37"/>
    </row>
    <row r="525" spans="1:1">
      <c r="A525" s="37"/>
    </row>
    <row r="526" spans="1:1">
      <c r="A526" s="37"/>
    </row>
    <row r="527" spans="1:1">
      <c r="A527" s="37"/>
    </row>
    <row r="528" spans="1:1">
      <c r="A528" s="37"/>
    </row>
    <row r="529" spans="1:1">
      <c r="A529" s="37"/>
    </row>
    <row r="530" spans="1:1">
      <c r="A530" s="37"/>
    </row>
    <row r="531" spans="1:1">
      <c r="A531" s="37"/>
    </row>
    <row r="532" spans="1:1">
      <c r="A532" s="37"/>
    </row>
    <row r="533" spans="1:1">
      <c r="A533" s="37"/>
    </row>
    <row r="534" spans="1:1">
      <c r="A534" s="37"/>
    </row>
    <row r="535" spans="1:1">
      <c r="A535" s="37"/>
    </row>
    <row r="536" spans="1:1">
      <c r="A536" s="37"/>
    </row>
    <row r="537" spans="1:1">
      <c r="A537" s="37"/>
    </row>
    <row r="538" spans="1:1">
      <c r="A538" s="37"/>
    </row>
    <row r="539" spans="1:1">
      <c r="A539" s="37"/>
    </row>
    <row r="540" spans="1:1">
      <c r="A540" s="37"/>
    </row>
    <row r="541" spans="1:1">
      <c r="A541" s="37"/>
    </row>
    <row r="542" spans="1:1">
      <c r="A542" s="37"/>
    </row>
    <row r="543" spans="1:1">
      <c r="A543" s="37"/>
    </row>
    <row r="544" spans="1:1">
      <c r="A544" s="37"/>
    </row>
    <row r="545" spans="1:1">
      <c r="A545" s="37"/>
    </row>
    <row r="546" spans="1:1">
      <c r="A546" s="37"/>
    </row>
    <row r="547" spans="1:1">
      <c r="A547" s="37"/>
    </row>
    <row r="548" spans="1:1">
      <c r="A548" s="37"/>
    </row>
    <row r="549" spans="1:1">
      <c r="A549" s="37"/>
    </row>
    <row r="550" spans="1:1">
      <c r="A550" s="37"/>
    </row>
    <row r="551" spans="1:1">
      <c r="A551" s="37"/>
    </row>
    <row r="552" spans="1:1">
      <c r="A552" s="37"/>
    </row>
    <row r="553" spans="1:1">
      <c r="A553" s="37"/>
    </row>
    <row r="554" spans="1:1">
      <c r="A554" s="37"/>
    </row>
    <row r="555" spans="1:1">
      <c r="A555" s="37"/>
    </row>
    <row r="556" spans="1:1">
      <c r="A556" s="37"/>
    </row>
    <row r="557" spans="1:1">
      <c r="A557" s="37"/>
    </row>
    <row r="558" spans="1:1">
      <c r="A558" s="37"/>
    </row>
    <row r="559" spans="1:1">
      <c r="A559" s="37"/>
    </row>
    <row r="560" spans="1:1">
      <c r="A560" s="37"/>
    </row>
    <row r="561" spans="1:1">
      <c r="A561" s="37"/>
    </row>
    <row r="562" spans="1:1">
      <c r="A562" s="37"/>
    </row>
    <row r="563" spans="1:1">
      <c r="A563" s="37"/>
    </row>
    <row r="564" spans="1:1">
      <c r="A564" s="37"/>
    </row>
    <row r="565" spans="1:1">
      <c r="A565" s="37"/>
    </row>
    <row r="566" spans="1:1">
      <c r="A566" s="37"/>
    </row>
    <row r="567" spans="1:1">
      <c r="A567" s="37"/>
    </row>
    <row r="568" spans="1:1">
      <c r="A568" s="37"/>
    </row>
    <row r="569" spans="1:1">
      <c r="A569" s="37"/>
    </row>
    <row r="570" spans="1:1">
      <c r="A570" s="37"/>
    </row>
    <row r="571" spans="1:1">
      <c r="A571" s="37"/>
    </row>
    <row r="572" spans="1:1">
      <c r="A572" s="37"/>
    </row>
    <row r="573" spans="1:1">
      <c r="A573" s="37"/>
    </row>
    <row r="574" spans="1:1">
      <c r="A574" s="37"/>
    </row>
    <row r="575" spans="1:1">
      <c r="A575" s="37"/>
    </row>
    <row r="576" spans="1:1">
      <c r="A576" s="37"/>
    </row>
    <row r="577" spans="1:1">
      <c r="A577" s="37"/>
    </row>
    <row r="578" spans="1:1">
      <c r="A578" s="37"/>
    </row>
    <row r="579" spans="1:1">
      <c r="A579" s="37"/>
    </row>
    <row r="580" spans="1:1">
      <c r="A580" s="37"/>
    </row>
    <row r="581" spans="1:1">
      <c r="A581" s="37"/>
    </row>
    <row r="582" spans="1:1">
      <c r="A582" s="37"/>
    </row>
    <row r="583" spans="1:1">
      <c r="A583" s="37"/>
    </row>
    <row r="584" spans="1:1">
      <c r="A584" s="37"/>
    </row>
    <row r="585" spans="1:1">
      <c r="A585" s="37"/>
    </row>
    <row r="586" spans="1:1">
      <c r="A586" s="37"/>
    </row>
    <row r="587" spans="1:1">
      <c r="A587" s="37"/>
    </row>
    <row r="588" spans="1:1">
      <c r="A588" s="37"/>
    </row>
    <row r="589" spans="1:1">
      <c r="A589" s="37"/>
    </row>
    <row r="590" spans="1:1">
      <c r="A590" s="37"/>
    </row>
    <row r="591" spans="1:1">
      <c r="A591" s="37"/>
    </row>
    <row r="592" spans="1:1">
      <c r="A592" s="37"/>
    </row>
    <row r="593" spans="1:1">
      <c r="A593" s="37"/>
    </row>
    <row r="594" spans="1:1">
      <c r="A594" s="37"/>
    </row>
    <row r="595" spans="1:1">
      <c r="A595" s="37"/>
    </row>
    <row r="596" spans="1:1">
      <c r="A596" s="37"/>
    </row>
    <row r="597" spans="1:1">
      <c r="A597" s="37"/>
    </row>
    <row r="598" spans="1:1">
      <c r="A598" s="37"/>
    </row>
    <row r="599" spans="1:1">
      <c r="A599" s="37"/>
    </row>
    <row r="600" spans="1:1">
      <c r="A600" s="37"/>
    </row>
    <row r="601" spans="1:1">
      <c r="A601" s="37"/>
    </row>
    <row r="602" spans="1:1">
      <c r="A602" s="37"/>
    </row>
    <row r="603" spans="1:1">
      <c r="A603" s="37"/>
    </row>
    <row r="604" spans="1:1">
      <c r="A604" s="37"/>
    </row>
    <row r="605" spans="1:1">
      <c r="A605" s="37"/>
    </row>
    <row r="606" spans="1:1">
      <c r="A606" s="37"/>
    </row>
    <row r="607" spans="1:1">
      <c r="A607" s="37"/>
    </row>
    <row r="608" spans="1:1">
      <c r="A608" s="37"/>
    </row>
    <row r="609" spans="1:1">
      <c r="A609" s="37"/>
    </row>
    <row r="610" spans="1:1">
      <c r="A610" s="37"/>
    </row>
    <row r="611" spans="1:1">
      <c r="A611" s="37"/>
    </row>
    <row r="612" spans="1:1">
      <c r="A612" s="37"/>
    </row>
    <row r="613" spans="1:1">
      <c r="A613" s="37"/>
    </row>
    <row r="614" spans="1:1">
      <c r="A614" s="37"/>
    </row>
    <row r="615" spans="1:1">
      <c r="A615" s="37"/>
    </row>
    <row r="616" spans="1:1">
      <c r="A616" s="37"/>
    </row>
    <row r="617" spans="1:1">
      <c r="A617" s="37"/>
    </row>
    <row r="618" spans="1:1">
      <c r="A618" s="37"/>
    </row>
    <row r="619" spans="1:1">
      <c r="A619" s="37"/>
    </row>
    <row r="620" spans="1:1">
      <c r="A620" s="37"/>
    </row>
    <row r="621" spans="1:1">
      <c r="A621" s="37"/>
    </row>
    <row r="622" spans="1:1">
      <c r="A622" s="37"/>
    </row>
    <row r="623" spans="1:1">
      <c r="A623" s="37"/>
    </row>
    <row r="624" spans="1:1">
      <c r="A624" s="37"/>
    </row>
    <row r="625" spans="1:1">
      <c r="A625" s="37"/>
    </row>
    <row r="626" spans="1:1">
      <c r="A626" s="37"/>
    </row>
    <row r="627" spans="1:1">
      <c r="A627" s="37"/>
    </row>
    <row r="628" spans="1:1">
      <c r="A628" s="37"/>
    </row>
    <row r="629" spans="1:1">
      <c r="A629" s="37"/>
    </row>
    <row r="630" spans="1:1">
      <c r="A630" s="37"/>
    </row>
    <row r="631" spans="1:1">
      <c r="A631" s="37"/>
    </row>
    <row r="632" spans="1:1">
      <c r="A632" s="37"/>
    </row>
    <row r="633" spans="1:1">
      <c r="A633" s="37"/>
    </row>
    <row r="634" spans="1:1">
      <c r="A634" s="37"/>
    </row>
    <row r="635" spans="1:1">
      <c r="A635" s="37"/>
    </row>
    <row r="636" spans="1:1">
      <c r="A636" s="37"/>
    </row>
    <row r="637" spans="1:1">
      <c r="A637" s="37"/>
    </row>
    <row r="638" spans="1:1">
      <c r="A638" s="37"/>
    </row>
    <row r="639" spans="1:1">
      <c r="A639" s="37"/>
    </row>
    <row r="640" spans="1:1">
      <c r="A640" s="37"/>
    </row>
    <row r="641" spans="1:1">
      <c r="A641" s="37"/>
    </row>
    <row r="642" spans="1:1">
      <c r="A642" s="37"/>
    </row>
    <row r="643" spans="1:1">
      <c r="A643" s="37"/>
    </row>
    <row r="644" spans="1:1">
      <c r="A644" s="37"/>
    </row>
    <row r="645" spans="1:1">
      <c r="A645" s="37"/>
    </row>
    <row r="646" spans="1:1">
      <c r="A646" s="37"/>
    </row>
    <row r="647" spans="1:1">
      <c r="A647" s="37"/>
    </row>
    <row r="648" spans="1:1">
      <c r="A648" s="37"/>
    </row>
    <row r="649" spans="1:1">
      <c r="A649" s="37"/>
    </row>
    <row r="650" spans="1:1">
      <c r="A650" s="37"/>
    </row>
    <row r="651" spans="1:1">
      <c r="A651" s="37"/>
    </row>
    <row r="652" spans="1:1">
      <c r="A652" s="37"/>
    </row>
    <row r="653" spans="1:1">
      <c r="A653" s="37"/>
    </row>
    <row r="654" spans="1:1">
      <c r="A654" s="37"/>
    </row>
    <row r="655" spans="1:1">
      <c r="A655" s="37"/>
    </row>
    <row r="656" spans="1:1">
      <c r="A656" s="37"/>
    </row>
    <row r="657" spans="1:1">
      <c r="A657" s="37"/>
    </row>
    <row r="658" spans="1:1">
      <c r="A658" s="37"/>
    </row>
    <row r="659" spans="1:1">
      <c r="A659" s="37"/>
    </row>
    <row r="660" spans="1:1">
      <c r="A660" s="37"/>
    </row>
    <row r="661" spans="1:1">
      <c r="A661" s="37"/>
    </row>
    <row r="662" spans="1:1">
      <c r="A662" s="37"/>
    </row>
    <row r="663" spans="1:1">
      <c r="A663" s="37"/>
    </row>
    <row r="664" spans="1:1">
      <c r="A664" s="37"/>
    </row>
    <row r="665" spans="1:1">
      <c r="A665" s="37"/>
    </row>
    <row r="666" spans="1:1">
      <c r="A666" s="37"/>
    </row>
    <row r="667" spans="1:1">
      <c r="A667" s="37"/>
    </row>
    <row r="668" spans="1:1">
      <c r="A668" s="37"/>
    </row>
    <row r="669" spans="1:1">
      <c r="A669" s="37"/>
    </row>
    <row r="670" spans="1:1">
      <c r="A670" s="37"/>
    </row>
    <row r="671" spans="1:1">
      <c r="A671" s="37"/>
    </row>
    <row r="672" spans="1:1">
      <c r="A672" s="37"/>
    </row>
    <row r="673" spans="1:1">
      <c r="A673" s="37"/>
    </row>
    <row r="674" spans="1:1">
      <c r="A674" s="37"/>
    </row>
    <row r="675" spans="1:1">
      <c r="A675" s="37"/>
    </row>
    <row r="676" spans="1:1">
      <c r="A676" s="37"/>
    </row>
    <row r="677" spans="1:1">
      <c r="A677" s="37"/>
    </row>
    <row r="678" spans="1:1">
      <c r="A678" s="37"/>
    </row>
    <row r="679" spans="1:1">
      <c r="A679" s="37"/>
    </row>
    <row r="680" spans="1:1">
      <c r="A680" s="37"/>
    </row>
    <row r="681" spans="1:1">
      <c r="A681" s="37"/>
    </row>
    <row r="682" spans="1:1">
      <c r="A682" s="37"/>
    </row>
    <row r="683" spans="1:1">
      <c r="A683" s="37"/>
    </row>
    <row r="684" spans="1:1">
      <c r="A684" s="37"/>
    </row>
    <row r="685" spans="1:1">
      <c r="A685" s="37"/>
    </row>
    <row r="686" spans="1:1">
      <c r="A686" s="37"/>
    </row>
    <row r="687" spans="1:1">
      <c r="A687" s="37"/>
    </row>
    <row r="688" spans="1:1">
      <c r="A688" s="37"/>
    </row>
    <row r="689" spans="1:1">
      <c r="A689" s="37"/>
    </row>
    <row r="690" spans="1:1">
      <c r="A690" s="37"/>
    </row>
    <row r="691" spans="1:1">
      <c r="A691" s="37"/>
    </row>
    <row r="692" spans="1:1">
      <c r="A692" s="37"/>
    </row>
    <row r="693" spans="1:1">
      <c r="A693" s="37"/>
    </row>
    <row r="694" spans="1:1">
      <c r="A694" s="37"/>
    </row>
    <row r="695" spans="1:1">
      <c r="A695" s="37"/>
    </row>
    <row r="696" spans="1:1">
      <c r="A696" s="37"/>
    </row>
    <row r="697" spans="1:1">
      <c r="A697" s="37"/>
    </row>
    <row r="698" spans="1:1">
      <c r="A698" s="37"/>
    </row>
    <row r="699" spans="1:1">
      <c r="A699" s="37"/>
    </row>
    <row r="700" spans="1:1">
      <c r="A700" s="37"/>
    </row>
    <row r="701" spans="1:1">
      <c r="A701" s="37"/>
    </row>
    <row r="702" spans="1:1">
      <c r="A702" s="37"/>
    </row>
    <row r="703" spans="1:1">
      <c r="A703" s="37"/>
    </row>
    <row r="704" spans="1:1">
      <c r="A704" s="37"/>
    </row>
    <row r="705" spans="1:1">
      <c r="A705" s="37"/>
    </row>
    <row r="706" spans="1:1">
      <c r="A706" s="37"/>
    </row>
    <row r="707" spans="1:1">
      <c r="A707" s="37"/>
    </row>
    <row r="708" spans="1:1">
      <c r="A708" s="37"/>
    </row>
    <row r="709" spans="1:1">
      <c r="A709" s="37"/>
    </row>
    <row r="710" spans="1:1">
      <c r="A710" s="37"/>
    </row>
    <row r="711" spans="1:1">
      <c r="A711" s="37"/>
    </row>
    <row r="712" spans="1:1">
      <c r="A712" s="37"/>
    </row>
    <row r="713" spans="1:1">
      <c r="A713" s="37"/>
    </row>
    <row r="714" spans="1:1">
      <c r="A714" s="37"/>
    </row>
    <row r="715" spans="1:1">
      <c r="A715" s="37"/>
    </row>
    <row r="716" spans="1:1">
      <c r="A716" s="37"/>
    </row>
    <row r="717" spans="1:1">
      <c r="A717" s="37"/>
    </row>
    <row r="718" spans="1:1">
      <c r="A718" s="37"/>
    </row>
    <row r="719" spans="1:1">
      <c r="A719" s="37"/>
    </row>
    <row r="720" spans="1:1">
      <c r="A720" s="37"/>
    </row>
    <row r="721" spans="1:1">
      <c r="A721" s="37"/>
    </row>
    <row r="722" spans="1:1">
      <c r="A722" s="37"/>
    </row>
    <row r="723" spans="1:1">
      <c r="A723" s="37"/>
    </row>
    <row r="724" spans="1:1">
      <c r="A724" s="37"/>
    </row>
    <row r="725" spans="1:1">
      <c r="A725" s="37"/>
    </row>
    <row r="726" spans="1:1">
      <c r="A726" s="37"/>
    </row>
    <row r="727" spans="1:1">
      <c r="A727" s="37"/>
    </row>
    <row r="728" spans="1:1">
      <c r="A728" s="37"/>
    </row>
    <row r="729" spans="1:1">
      <c r="A729" s="37"/>
    </row>
    <row r="730" spans="1:1">
      <c r="A730" s="37"/>
    </row>
    <row r="731" spans="1:1">
      <c r="A731" s="37"/>
    </row>
    <row r="732" spans="1:1">
      <c r="A732" s="37"/>
    </row>
    <row r="733" spans="1:1">
      <c r="A733" s="37"/>
    </row>
    <row r="734" spans="1:1">
      <c r="A734" s="37"/>
    </row>
    <row r="735" spans="1:1">
      <c r="A735" s="37"/>
    </row>
    <row r="736" spans="1:1">
      <c r="A736" s="37"/>
    </row>
    <row r="737" spans="1:1">
      <c r="A737" s="37"/>
    </row>
    <row r="738" spans="1:1">
      <c r="A738" s="37"/>
    </row>
    <row r="739" spans="1:1">
      <c r="A739" s="37"/>
    </row>
    <row r="740" spans="1:1">
      <c r="A740" s="37"/>
    </row>
    <row r="741" spans="1:1">
      <c r="A741" s="37"/>
    </row>
    <row r="742" spans="1:1">
      <c r="A742" s="37"/>
    </row>
    <row r="743" spans="1:1">
      <c r="A743" s="37"/>
    </row>
    <row r="744" spans="1:1">
      <c r="A744" s="37"/>
    </row>
    <row r="745" spans="1:1">
      <c r="A745" s="37"/>
    </row>
    <row r="746" spans="1:1">
      <c r="A746" s="37"/>
    </row>
    <row r="747" spans="1:1">
      <c r="A747" s="37"/>
    </row>
    <row r="748" spans="1:1">
      <c r="A748" s="37"/>
    </row>
    <row r="749" spans="1:1">
      <c r="A749" s="37"/>
    </row>
    <row r="750" spans="1:1">
      <c r="A750" s="37"/>
    </row>
    <row r="751" spans="1:1">
      <c r="A751" s="37"/>
    </row>
    <row r="752" spans="1:1">
      <c r="A752" s="37"/>
    </row>
    <row r="753" spans="1:1">
      <c r="A753" s="37"/>
    </row>
    <row r="754" spans="1:1">
      <c r="A754" s="37"/>
    </row>
    <row r="755" spans="1:1">
      <c r="A755" s="37"/>
    </row>
    <row r="756" spans="1:1">
      <c r="A756" s="37"/>
    </row>
    <row r="757" spans="1:1">
      <c r="A757" s="37"/>
    </row>
    <row r="758" spans="1:1">
      <c r="A758" s="37"/>
    </row>
    <row r="759" spans="1:1">
      <c r="A759" s="37"/>
    </row>
    <row r="760" spans="1:1">
      <c r="A760" s="37"/>
    </row>
    <row r="761" spans="1:1">
      <c r="A761" s="37"/>
    </row>
    <row r="762" spans="1:1">
      <c r="A762" s="37"/>
    </row>
    <row r="763" spans="1:1">
      <c r="A763" s="37"/>
    </row>
    <row r="764" spans="1:1">
      <c r="A764" s="37"/>
    </row>
    <row r="765" spans="1:1">
      <c r="A765" s="37"/>
    </row>
    <row r="766" spans="1:1">
      <c r="A766" s="37"/>
    </row>
    <row r="767" spans="1:1">
      <c r="A767" s="37"/>
    </row>
    <row r="768" spans="1:1">
      <c r="A768" s="37"/>
    </row>
    <row r="769" spans="1:1">
      <c r="A769" s="37"/>
    </row>
    <row r="770" spans="1:1">
      <c r="A770" s="37"/>
    </row>
    <row r="771" spans="1:1">
      <c r="A771" s="37"/>
    </row>
    <row r="772" spans="1:1">
      <c r="A772" s="37"/>
    </row>
    <row r="773" spans="1:1">
      <c r="A773" s="37"/>
    </row>
    <row r="774" spans="1:1">
      <c r="A774" s="37"/>
    </row>
    <row r="775" spans="1:1">
      <c r="A775" s="37"/>
    </row>
    <row r="776" spans="1:1">
      <c r="A776" s="37"/>
    </row>
    <row r="777" spans="1:1">
      <c r="A777" s="37"/>
    </row>
    <row r="778" spans="1:1">
      <c r="A778" s="37"/>
    </row>
    <row r="779" spans="1:1">
      <c r="A779" s="37"/>
    </row>
    <row r="780" spans="1:1">
      <c r="A780" s="37"/>
    </row>
    <row r="781" spans="1:1">
      <c r="A781" s="37"/>
    </row>
    <row r="782" spans="1:1">
      <c r="A782" s="37"/>
    </row>
    <row r="783" spans="1:1">
      <c r="A783" s="37"/>
    </row>
    <row r="784" spans="1:1">
      <c r="A784" s="37"/>
    </row>
    <row r="785" spans="1:1">
      <c r="A785" s="37"/>
    </row>
    <row r="786" spans="1:1">
      <c r="A786" s="37"/>
    </row>
    <row r="787" spans="1:1">
      <c r="A787" s="37"/>
    </row>
    <row r="788" spans="1:1">
      <c r="A788" s="37"/>
    </row>
    <row r="789" spans="1:1">
      <c r="A789" s="37"/>
    </row>
    <row r="790" spans="1:1">
      <c r="A790" s="37"/>
    </row>
    <row r="791" spans="1:1">
      <c r="A791" s="37"/>
    </row>
    <row r="792" spans="1:1">
      <c r="A792" s="37"/>
    </row>
    <row r="793" spans="1:1">
      <c r="A793" s="37"/>
    </row>
    <row r="794" spans="1:1">
      <c r="A794" s="37"/>
    </row>
    <row r="795" spans="1:1">
      <c r="A795" s="37"/>
    </row>
    <row r="796" spans="1:1">
      <c r="A796" s="37"/>
    </row>
    <row r="797" spans="1:1">
      <c r="A797" s="37"/>
    </row>
    <row r="798" spans="1:1">
      <c r="A798" s="37"/>
    </row>
    <row r="799" spans="1:1">
      <c r="A799" s="37"/>
    </row>
    <row r="800" spans="1:1">
      <c r="A800" s="37"/>
    </row>
    <row r="801" spans="1:1">
      <c r="A801" s="37"/>
    </row>
    <row r="802" spans="1:1">
      <c r="A802" s="37"/>
    </row>
    <row r="803" spans="1:1">
      <c r="A803" s="37"/>
    </row>
    <row r="804" spans="1:1">
      <c r="A804" s="37"/>
    </row>
    <row r="805" spans="1:1">
      <c r="A805" s="37"/>
    </row>
    <row r="806" spans="1:1">
      <c r="A806" s="37"/>
    </row>
    <row r="807" spans="1:1">
      <c r="A807" s="37"/>
    </row>
    <row r="808" spans="1:1">
      <c r="A808" s="37"/>
    </row>
    <row r="809" spans="1:1">
      <c r="A809" s="37"/>
    </row>
    <row r="810" spans="1:1">
      <c r="A810" s="37"/>
    </row>
    <row r="811" spans="1:1">
      <c r="A811" s="37"/>
    </row>
    <row r="812" spans="1:1">
      <c r="A812" s="37"/>
    </row>
    <row r="813" spans="1:1">
      <c r="A813" s="37"/>
    </row>
    <row r="814" spans="1:1">
      <c r="A814" s="37"/>
    </row>
    <row r="815" spans="1:1">
      <c r="A815" s="37"/>
    </row>
    <row r="816" spans="1:1">
      <c r="A816" s="37"/>
    </row>
    <row r="817" spans="1:1">
      <c r="A817" s="37"/>
    </row>
    <row r="818" spans="1:1">
      <c r="A818" s="37"/>
    </row>
    <row r="819" spans="1:1">
      <c r="A819" s="37"/>
    </row>
    <row r="820" spans="1:1">
      <c r="A820" s="37"/>
    </row>
    <row r="821" spans="1:1">
      <c r="A821" s="37"/>
    </row>
    <row r="822" spans="1:1">
      <c r="A822" s="37"/>
    </row>
    <row r="823" spans="1:1">
      <c r="A823" s="37"/>
    </row>
    <row r="824" spans="1:1">
      <c r="A824" s="37"/>
    </row>
    <row r="825" spans="1:1">
      <c r="A825" s="37"/>
    </row>
    <row r="826" spans="1:1">
      <c r="A826" s="37"/>
    </row>
    <row r="827" spans="1:1">
      <c r="A827" s="37"/>
    </row>
    <row r="828" spans="1:1">
      <c r="A828" s="37"/>
    </row>
    <row r="829" spans="1:1">
      <c r="A829" s="37"/>
    </row>
    <row r="830" spans="1:1">
      <c r="A830" s="37"/>
    </row>
    <row r="831" spans="1:1">
      <c r="A831" s="37"/>
    </row>
    <row r="832" spans="1:1">
      <c r="A832" s="37"/>
    </row>
    <row r="833" spans="1:1">
      <c r="A833" s="37"/>
    </row>
    <row r="834" spans="1:1">
      <c r="A834" s="37"/>
    </row>
    <row r="835" spans="1:1">
      <c r="A835" s="37"/>
    </row>
    <row r="836" spans="1:1">
      <c r="A836" s="37"/>
    </row>
    <row r="837" spans="1:1">
      <c r="A837" s="37"/>
    </row>
    <row r="838" spans="1:1">
      <c r="A838" s="37"/>
    </row>
    <row r="839" spans="1:1">
      <c r="A839" s="37"/>
    </row>
    <row r="840" spans="1:1">
      <c r="A840" s="37"/>
    </row>
    <row r="841" spans="1:1">
      <c r="A841" s="37"/>
    </row>
    <row r="842" spans="1:1">
      <c r="A842" s="37"/>
    </row>
    <row r="843" spans="1:1">
      <c r="A843" s="37"/>
    </row>
    <row r="844" spans="1:1">
      <c r="A844" s="37"/>
    </row>
    <row r="845" spans="1:1">
      <c r="A845" s="37"/>
    </row>
    <row r="846" spans="1:1">
      <c r="A846" s="37"/>
    </row>
    <row r="847" spans="1:1">
      <c r="A847" s="37"/>
    </row>
    <row r="848" spans="1:1">
      <c r="A848" s="37"/>
    </row>
    <row r="849" spans="1:1">
      <c r="A849" s="37"/>
    </row>
    <row r="850" spans="1:1">
      <c r="A850" s="37"/>
    </row>
    <row r="851" spans="1:1">
      <c r="A851" s="37"/>
    </row>
    <row r="852" spans="1:1">
      <c r="A852" s="37"/>
    </row>
    <row r="853" spans="1:1">
      <c r="A853" s="37"/>
    </row>
    <row r="854" spans="1:1">
      <c r="A854" s="37"/>
    </row>
    <row r="855" spans="1:1">
      <c r="A855" s="37"/>
    </row>
    <row r="856" spans="1:1">
      <c r="A856" s="37"/>
    </row>
    <row r="857" spans="1:1">
      <c r="A857" s="37"/>
    </row>
    <row r="858" spans="1:1">
      <c r="A858" s="37"/>
    </row>
    <row r="859" spans="1:1">
      <c r="A859" s="37"/>
    </row>
    <row r="860" spans="1:1">
      <c r="A860" s="37"/>
    </row>
    <row r="861" spans="1:1">
      <c r="A861" s="37"/>
    </row>
    <row r="862" spans="1:1">
      <c r="A862" s="37"/>
    </row>
    <row r="863" spans="1:1">
      <c r="A863" s="37"/>
    </row>
    <row r="864" spans="1:1">
      <c r="A864" s="37"/>
    </row>
    <row r="865" spans="1:1">
      <c r="A865" s="37"/>
    </row>
    <row r="866" spans="1:1">
      <c r="A866" s="37"/>
    </row>
    <row r="867" spans="1:1">
      <c r="A867" s="37"/>
    </row>
    <row r="868" spans="1:1">
      <c r="A868" s="37"/>
    </row>
    <row r="869" spans="1:1">
      <c r="A869" s="37"/>
    </row>
    <row r="870" spans="1:1">
      <c r="A870" s="37"/>
    </row>
    <row r="871" spans="1:1">
      <c r="A871" s="37"/>
    </row>
    <row r="872" spans="1:1">
      <c r="A872" s="37"/>
    </row>
    <row r="873" spans="1:1">
      <c r="A873" s="37"/>
    </row>
    <row r="874" spans="1:1">
      <c r="A874" s="37"/>
    </row>
    <row r="875" spans="1:1">
      <c r="A875" s="37"/>
    </row>
    <row r="876" spans="1:1">
      <c r="A876" s="37"/>
    </row>
    <row r="877" spans="1:1">
      <c r="A877" s="37"/>
    </row>
    <row r="878" spans="1:1">
      <c r="A878" s="37"/>
    </row>
    <row r="879" spans="1:1">
      <c r="A879" s="37"/>
    </row>
    <row r="880" spans="1:1">
      <c r="A880" s="37"/>
    </row>
    <row r="881" spans="1:1">
      <c r="A881" s="37"/>
    </row>
    <row r="882" spans="1:1">
      <c r="A882" s="37"/>
    </row>
    <row r="883" spans="1:1">
      <c r="A883" s="37"/>
    </row>
    <row r="884" spans="1:1">
      <c r="A884" s="37"/>
    </row>
    <row r="885" spans="1:1">
      <c r="A885" s="37"/>
    </row>
    <row r="886" spans="1:1">
      <c r="A886" s="37"/>
    </row>
    <row r="887" spans="1:1">
      <c r="A887" s="37"/>
    </row>
    <row r="888" spans="1:1">
      <c r="A888" s="37"/>
    </row>
    <row r="889" spans="1:1">
      <c r="A889" s="37"/>
    </row>
    <row r="890" spans="1:1">
      <c r="A890" s="37"/>
    </row>
    <row r="891" spans="1:1">
      <c r="A891" s="37"/>
    </row>
    <row r="892" spans="1:1">
      <c r="A892" s="37"/>
    </row>
    <row r="893" spans="1:1">
      <c r="A893" s="37"/>
    </row>
    <row r="894" spans="1:1">
      <c r="A894" s="37"/>
    </row>
    <row r="895" spans="1:1">
      <c r="A895" s="37"/>
    </row>
    <row r="896" spans="1:1">
      <c r="A896" s="37"/>
    </row>
    <row r="897" spans="1:1">
      <c r="A897" s="37"/>
    </row>
    <row r="898" spans="1:1">
      <c r="A898" s="37"/>
    </row>
    <row r="899" spans="1:1">
      <c r="A899" s="37"/>
    </row>
    <row r="900" spans="1:1">
      <c r="A900" s="37"/>
    </row>
    <row r="901" spans="1:1">
      <c r="A901" s="37"/>
    </row>
    <row r="902" spans="1:1">
      <c r="A902" s="37"/>
    </row>
    <row r="903" spans="1:1">
      <c r="A903" s="37"/>
    </row>
    <row r="904" spans="1:1">
      <c r="A904" s="37"/>
    </row>
    <row r="905" spans="1:1">
      <c r="A905" s="37"/>
    </row>
    <row r="906" spans="1:1">
      <c r="A906" s="37"/>
    </row>
    <row r="907" spans="1:1">
      <c r="A907" s="37"/>
    </row>
    <row r="908" spans="1:1">
      <c r="A908" s="37"/>
    </row>
    <row r="909" spans="1:1">
      <c r="A909" s="37"/>
    </row>
    <row r="910" spans="1:1">
      <c r="A910" s="37"/>
    </row>
    <row r="911" spans="1:1">
      <c r="A911" s="37"/>
    </row>
    <row r="912" spans="1:1">
      <c r="A912" s="37"/>
    </row>
    <row r="913" spans="1:1">
      <c r="A913" s="37"/>
    </row>
    <row r="914" spans="1:1">
      <c r="A914" s="37"/>
    </row>
    <row r="915" spans="1:1">
      <c r="A915" s="37"/>
    </row>
    <row r="916" spans="1:1">
      <c r="A916" s="37"/>
    </row>
    <row r="917" spans="1:1">
      <c r="A917" s="37"/>
    </row>
    <row r="918" spans="1:1">
      <c r="A918" s="37"/>
    </row>
    <row r="919" spans="1:1">
      <c r="A919" s="37"/>
    </row>
    <row r="920" spans="1:1">
      <c r="A920" s="37"/>
    </row>
    <row r="921" spans="1:1">
      <c r="A921" s="37"/>
    </row>
    <row r="922" spans="1:1">
      <c r="A922" s="37"/>
    </row>
    <row r="923" spans="1:1">
      <c r="A923" s="37"/>
    </row>
    <row r="924" spans="1:1">
      <c r="A924" s="37"/>
    </row>
    <row r="925" spans="1:1">
      <c r="A925" s="37"/>
    </row>
    <row r="926" spans="1:1">
      <c r="A926" s="37"/>
    </row>
    <row r="927" spans="1:1">
      <c r="A927" s="37"/>
    </row>
    <row r="928" spans="1:1">
      <c r="A928" s="37"/>
    </row>
    <row r="929" spans="1:1">
      <c r="A929" s="37"/>
    </row>
    <row r="930" spans="1:1">
      <c r="A930" s="37"/>
    </row>
    <row r="931" spans="1:1">
      <c r="A931" s="37"/>
    </row>
    <row r="932" spans="1:1">
      <c r="A932" s="37"/>
    </row>
    <row r="933" spans="1:1">
      <c r="A933" s="37"/>
    </row>
    <row r="934" spans="1:1">
      <c r="A934" s="37"/>
    </row>
    <row r="935" spans="1:1">
      <c r="A935" s="37"/>
    </row>
    <row r="936" spans="1:1">
      <c r="A936" s="37"/>
    </row>
    <row r="937" spans="1:1">
      <c r="A937" s="37"/>
    </row>
    <row r="938" spans="1:1">
      <c r="A938" s="37"/>
    </row>
    <row r="939" spans="1:1">
      <c r="A939" s="37"/>
    </row>
    <row r="940" spans="1:1">
      <c r="A940" s="37"/>
    </row>
    <row r="941" spans="1:1">
      <c r="A941" s="37"/>
    </row>
    <row r="942" spans="1:1">
      <c r="A942" s="37"/>
    </row>
    <row r="943" spans="1:1">
      <c r="A943" s="37"/>
    </row>
    <row r="944" spans="1:1">
      <c r="A944" s="37"/>
    </row>
    <row r="945" spans="1:1">
      <c r="A945" s="37"/>
    </row>
    <row r="946" spans="1:1">
      <c r="A946" s="37"/>
    </row>
    <row r="947" spans="1:1">
      <c r="A947" s="37"/>
    </row>
    <row r="948" spans="1:1">
      <c r="A948" s="37"/>
    </row>
    <row r="949" spans="1:1">
      <c r="A949" s="37"/>
    </row>
    <row r="950" spans="1:1">
      <c r="A950" s="37"/>
    </row>
    <row r="951" spans="1:1">
      <c r="A951" s="37"/>
    </row>
    <row r="952" spans="1:1">
      <c r="A952" s="37"/>
    </row>
    <row r="953" spans="1:1">
      <c r="A953" s="37"/>
    </row>
    <row r="954" spans="1:1">
      <c r="A954" s="37"/>
    </row>
    <row r="955" spans="1:1">
      <c r="A955" s="37"/>
    </row>
    <row r="956" spans="1:1">
      <c r="A956" s="37"/>
    </row>
    <row r="957" spans="1:1">
      <c r="A957" s="37"/>
    </row>
    <row r="958" spans="1:1">
      <c r="A958" s="37"/>
    </row>
    <row r="959" spans="1:1">
      <c r="A959" s="37"/>
    </row>
    <row r="960" spans="1:1">
      <c r="A960" s="37"/>
    </row>
    <row r="961" spans="1:1">
      <c r="A961" s="37"/>
    </row>
    <row r="962" spans="1:1">
      <c r="A962" s="37"/>
    </row>
    <row r="963" spans="1:1">
      <c r="A963" s="37"/>
    </row>
    <row r="964" spans="1:1">
      <c r="A964" s="37"/>
    </row>
    <row r="965" spans="1:1">
      <c r="A965" s="37"/>
    </row>
    <row r="966" spans="1:1">
      <c r="A966" s="37"/>
    </row>
    <row r="967" spans="1:1">
      <c r="A967" s="37"/>
    </row>
    <row r="968" spans="1:1">
      <c r="A968" s="37"/>
    </row>
    <row r="969" spans="1:1">
      <c r="A969" s="37"/>
    </row>
    <row r="970" spans="1:1">
      <c r="A970" s="37"/>
    </row>
    <row r="971" spans="1:1">
      <c r="A971" s="37"/>
    </row>
    <row r="972" spans="1:1">
      <c r="A972" s="37"/>
    </row>
    <row r="973" spans="1:1">
      <c r="A973" s="37"/>
    </row>
    <row r="974" spans="1:1">
      <c r="A974" s="37"/>
    </row>
    <row r="975" spans="1:1">
      <c r="A975" s="37"/>
    </row>
    <row r="976" spans="1:1">
      <c r="A976" s="37"/>
    </row>
    <row r="977" spans="1:1">
      <c r="A977" s="37"/>
    </row>
    <row r="978" spans="1:1">
      <c r="A978" s="37"/>
    </row>
    <row r="979" spans="1:1">
      <c r="A979" s="37"/>
    </row>
    <row r="980" spans="1:1">
      <c r="A980" s="37"/>
    </row>
    <row r="981" spans="1:1">
      <c r="A981" s="37"/>
    </row>
    <row r="982" spans="1:1">
      <c r="A982" s="37"/>
    </row>
    <row r="983" spans="1:1">
      <c r="A983" s="37"/>
    </row>
    <row r="984" spans="1:1">
      <c r="A984" s="37"/>
    </row>
    <row r="985" spans="1:1">
      <c r="A985" s="37"/>
    </row>
    <row r="986" spans="1:1">
      <c r="A986" s="37"/>
    </row>
    <row r="987" spans="1:1">
      <c r="A987" s="37"/>
    </row>
    <row r="988" spans="1:1">
      <c r="A988" s="37"/>
    </row>
    <row r="989" spans="1:1">
      <c r="A989" s="37"/>
    </row>
    <row r="990" spans="1:1">
      <c r="A990" s="37"/>
    </row>
    <row r="991" spans="1:1">
      <c r="A991" s="37"/>
    </row>
    <row r="992" spans="1:1">
      <c r="A992" s="37"/>
    </row>
    <row r="993" spans="1:1">
      <c r="A993" s="37"/>
    </row>
    <row r="994" spans="1:1">
      <c r="A994" s="37"/>
    </row>
    <row r="995" spans="1:1">
      <c r="A995" s="37"/>
    </row>
    <row r="996" spans="1:1">
      <c r="A996" s="37"/>
    </row>
    <row r="997" spans="1:1">
      <c r="A997" s="37"/>
    </row>
    <row r="998" spans="1:1">
      <c r="A998" s="37"/>
    </row>
    <row r="999" spans="1:1">
      <c r="A999" s="37"/>
    </row>
    <row r="1000" spans="1:1">
      <c r="A1000" s="37"/>
    </row>
    <row r="1001" spans="1:1">
      <c r="A1001" s="37"/>
    </row>
    <row r="1002" spans="1:1">
      <c r="A1002" s="37"/>
    </row>
    <row r="1003" spans="1:1">
      <c r="A1003" s="37"/>
    </row>
    <row r="1004" spans="1:1">
      <c r="A1004" s="37"/>
    </row>
    <row r="1005" spans="1:1">
      <c r="A1005" s="37"/>
    </row>
    <row r="1006" spans="1:1">
      <c r="A1006" s="37"/>
    </row>
    <row r="1007" spans="1:1">
      <c r="A1007" s="37"/>
    </row>
    <row r="1008" spans="1:1">
      <c r="A1008" s="37"/>
    </row>
    <row r="1009" spans="1:1">
      <c r="A1009" s="37"/>
    </row>
    <row r="1010" spans="1:1">
      <c r="A1010" s="37"/>
    </row>
    <row r="1011" spans="1:1">
      <c r="A1011" s="37"/>
    </row>
    <row r="1012" spans="1:1">
      <c r="A1012" s="37"/>
    </row>
    <row r="1013" spans="1:1">
      <c r="A1013" s="37"/>
    </row>
    <row r="1014" spans="1:1">
      <c r="A1014" s="37"/>
    </row>
    <row r="1015" spans="1:1">
      <c r="A1015" s="37"/>
    </row>
    <row r="1016" spans="1:1">
      <c r="A1016" s="37"/>
    </row>
    <row r="1017" spans="1:1">
      <c r="A1017" s="37"/>
    </row>
    <row r="1018" spans="1:1">
      <c r="A1018" s="37"/>
    </row>
    <row r="1019" spans="1:1">
      <c r="A1019" s="37"/>
    </row>
    <row r="1020" spans="1:1">
      <c r="A1020" s="37"/>
    </row>
    <row r="1021" spans="1:1">
      <c r="A1021" s="37"/>
    </row>
    <row r="1022" spans="1:1">
      <c r="A1022" s="37"/>
    </row>
    <row r="1023" spans="1:1">
      <c r="A1023" s="37"/>
    </row>
    <row r="1024" spans="1:1">
      <c r="A1024" s="37"/>
    </row>
    <row r="1025" spans="1:1">
      <c r="A1025" s="37"/>
    </row>
    <row r="1026" spans="1:1">
      <c r="A1026" s="37"/>
    </row>
    <row r="1027" spans="1:1">
      <c r="A1027" s="37"/>
    </row>
    <row r="1028" spans="1:1">
      <c r="A1028" s="37"/>
    </row>
    <row r="1029" spans="1:1">
      <c r="A1029" s="37"/>
    </row>
    <row r="1030" spans="1:1">
      <c r="A1030" s="37"/>
    </row>
    <row r="1031" spans="1:1">
      <c r="A1031" s="37"/>
    </row>
    <row r="1032" spans="1:1">
      <c r="A1032" s="37"/>
    </row>
    <row r="1033" spans="1:1">
      <c r="A1033" s="37"/>
    </row>
    <row r="1034" spans="1:1">
      <c r="A1034" s="37"/>
    </row>
    <row r="1035" spans="1:1">
      <c r="A1035" s="37"/>
    </row>
    <row r="1036" spans="1:1">
      <c r="A1036" s="37"/>
    </row>
    <row r="1037" spans="1:1">
      <c r="A1037" s="37"/>
    </row>
    <row r="1038" spans="1:1">
      <c r="A1038" s="37"/>
    </row>
    <row r="1039" spans="1:1">
      <c r="A1039" s="37"/>
    </row>
    <row r="1040" spans="1:1">
      <c r="A1040" s="37"/>
    </row>
    <row r="1041" spans="1:1">
      <c r="A1041" s="37"/>
    </row>
    <row r="1042" spans="1:1">
      <c r="A1042" s="37"/>
    </row>
    <row r="1043" spans="1:1">
      <c r="A1043" s="37"/>
    </row>
    <row r="1044" spans="1:1">
      <c r="A1044" s="37"/>
    </row>
    <row r="1045" spans="1:1">
      <c r="A1045" s="37"/>
    </row>
    <row r="1046" spans="1:1">
      <c r="A1046" s="37"/>
    </row>
    <row r="1047" spans="1:1">
      <c r="A1047" s="37"/>
    </row>
    <row r="1048" spans="1:1">
      <c r="A1048" s="37"/>
    </row>
    <row r="1049" spans="1:1">
      <c r="A1049" s="37"/>
    </row>
    <row r="1050" spans="1:1">
      <c r="A1050" s="37"/>
    </row>
    <row r="1051" spans="1:1">
      <c r="A1051" s="37"/>
    </row>
    <row r="1052" spans="1:1">
      <c r="A1052" s="37"/>
    </row>
    <row r="1053" spans="1:1">
      <c r="A1053" s="37"/>
    </row>
    <row r="1054" spans="1:1">
      <c r="A1054" s="37"/>
    </row>
    <row r="1055" spans="1:1">
      <c r="A1055" s="37"/>
    </row>
    <row r="1056" spans="1:1">
      <c r="A1056" s="37"/>
    </row>
    <row r="1057" spans="1:1">
      <c r="A1057" s="37"/>
    </row>
    <row r="1058" spans="1:1">
      <c r="A1058" s="37"/>
    </row>
    <row r="1059" spans="1:1">
      <c r="A1059" s="37"/>
    </row>
    <row r="1060" spans="1:1">
      <c r="A1060" s="37"/>
    </row>
    <row r="1061" spans="1:1">
      <c r="A1061" s="37"/>
    </row>
    <row r="1062" spans="1:1">
      <c r="A1062" s="37"/>
    </row>
    <row r="1063" spans="1:1">
      <c r="A1063" s="37"/>
    </row>
    <row r="1064" spans="1:1">
      <c r="A1064" s="37"/>
    </row>
    <row r="1065" spans="1:1">
      <c r="A1065" s="37"/>
    </row>
    <row r="1066" spans="1:1">
      <c r="A1066" s="37"/>
    </row>
    <row r="1067" spans="1:1">
      <c r="A1067" s="37"/>
    </row>
    <row r="1068" spans="1:1">
      <c r="A1068" s="37"/>
    </row>
    <row r="1069" spans="1:1">
      <c r="A1069" s="37"/>
    </row>
    <row r="1070" spans="1:1">
      <c r="A1070" s="37"/>
    </row>
    <row r="1071" spans="1:1">
      <c r="A1071" s="37"/>
    </row>
    <row r="1072" spans="1:1">
      <c r="A1072" s="37"/>
    </row>
    <row r="1073" spans="1:1">
      <c r="A1073" s="37"/>
    </row>
    <row r="1074" spans="1:1">
      <c r="A1074" s="37"/>
    </row>
    <row r="1075" spans="1:1">
      <c r="A1075" s="37"/>
    </row>
    <row r="1076" spans="1:1">
      <c r="A1076" s="37"/>
    </row>
    <row r="1077" spans="1:1">
      <c r="A1077" s="37"/>
    </row>
    <row r="1078" spans="1:1">
      <c r="A1078" s="37"/>
    </row>
    <row r="1079" spans="1:1">
      <c r="A1079" s="37"/>
    </row>
    <row r="1080" spans="1:1">
      <c r="A1080" s="37"/>
    </row>
    <row r="1081" spans="1:1">
      <c r="A1081" s="37"/>
    </row>
    <row r="1082" spans="1:1">
      <c r="A1082" s="37"/>
    </row>
    <row r="1083" spans="1:1">
      <c r="A1083" s="37"/>
    </row>
    <row r="1084" spans="1:1">
      <c r="A1084" s="37"/>
    </row>
    <row r="1085" spans="1:1">
      <c r="A1085" s="37"/>
    </row>
    <row r="1086" spans="1:1">
      <c r="A1086" s="37"/>
    </row>
    <row r="1087" spans="1:1">
      <c r="A1087" s="37"/>
    </row>
    <row r="1088" spans="1:1">
      <c r="A1088" s="37"/>
    </row>
    <row r="1089" spans="1:1">
      <c r="A1089" s="37"/>
    </row>
    <row r="1090" spans="1:1">
      <c r="A1090" s="37"/>
    </row>
    <row r="1091" spans="1:1">
      <c r="A1091" s="37"/>
    </row>
    <row r="1092" spans="1:1">
      <c r="A1092" s="37"/>
    </row>
    <row r="1093" spans="1:1">
      <c r="A1093" s="37"/>
    </row>
    <row r="1094" spans="1:1">
      <c r="A1094" s="37"/>
    </row>
    <row r="1095" spans="1:1">
      <c r="A1095" s="37"/>
    </row>
    <row r="1096" spans="1:1">
      <c r="A1096" s="37"/>
    </row>
    <row r="1097" spans="1:1">
      <c r="A1097" s="37"/>
    </row>
    <row r="1098" spans="1:1">
      <c r="A1098" s="37"/>
    </row>
    <row r="1099" spans="1:1">
      <c r="A1099" s="37"/>
    </row>
    <row r="1100" spans="1:1">
      <c r="A1100" s="37"/>
    </row>
    <row r="1101" spans="1:1">
      <c r="A1101" s="37"/>
    </row>
    <row r="1102" spans="1:1">
      <c r="A1102" s="37"/>
    </row>
    <row r="1103" spans="1:1">
      <c r="A1103" s="37"/>
    </row>
    <row r="1104" spans="1:1">
      <c r="A1104" s="37"/>
    </row>
    <row r="1105" spans="1:1">
      <c r="A1105" s="37"/>
    </row>
    <row r="1106" spans="1:1">
      <c r="A1106" s="37"/>
    </row>
    <row r="1107" spans="1:1">
      <c r="A1107" s="37"/>
    </row>
    <row r="1108" spans="1:1">
      <c r="A1108" s="37"/>
    </row>
    <row r="1109" spans="1:1">
      <c r="A1109" s="37"/>
    </row>
    <row r="1110" spans="1:1">
      <c r="A1110" s="37"/>
    </row>
    <row r="1111" spans="1:1">
      <c r="A1111" s="37"/>
    </row>
    <row r="1112" spans="1:1">
      <c r="A1112" s="37"/>
    </row>
    <row r="1113" spans="1:1">
      <c r="A1113" s="37"/>
    </row>
    <row r="1114" spans="1:1">
      <c r="A1114" s="37"/>
    </row>
    <row r="1115" spans="1:1">
      <c r="A1115" s="37"/>
    </row>
    <row r="1116" spans="1:1">
      <c r="A1116" s="37"/>
    </row>
    <row r="1117" spans="1:1">
      <c r="A1117" s="37"/>
    </row>
    <row r="1118" spans="1:1">
      <c r="A1118" s="37"/>
    </row>
    <row r="1119" spans="1:1">
      <c r="A1119" s="37"/>
    </row>
    <row r="1120" spans="1:1">
      <c r="A1120" s="37"/>
    </row>
    <row r="1121" spans="1:1">
      <c r="A1121" s="37"/>
    </row>
    <row r="1122" spans="1:1">
      <c r="A1122" s="37"/>
    </row>
    <row r="1123" spans="1:1">
      <c r="A1123" s="37"/>
    </row>
    <row r="1124" spans="1:1">
      <c r="A1124" s="37"/>
    </row>
    <row r="1125" spans="1:1">
      <c r="A1125" s="37"/>
    </row>
    <row r="1126" spans="1:1">
      <c r="A1126" s="37"/>
    </row>
    <row r="1127" spans="1:1">
      <c r="A1127" s="37"/>
    </row>
    <row r="1128" spans="1:1">
      <c r="A1128" s="37"/>
    </row>
    <row r="1129" spans="1:1">
      <c r="A1129" s="37"/>
    </row>
    <row r="1130" spans="1:1">
      <c r="A1130" s="37"/>
    </row>
    <row r="1131" spans="1:1">
      <c r="A1131" s="37"/>
    </row>
    <row r="1132" spans="1:1">
      <c r="A1132" s="37"/>
    </row>
    <row r="1133" spans="1:1">
      <c r="A1133" s="37"/>
    </row>
    <row r="1134" spans="1:1">
      <c r="A1134" s="37"/>
    </row>
    <row r="1135" spans="1:1">
      <c r="A1135" s="37"/>
    </row>
    <row r="1136" spans="1:1">
      <c r="A1136" s="37"/>
    </row>
    <row r="1137" spans="1:1">
      <c r="A1137" s="37"/>
    </row>
    <row r="1138" spans="1:1">
      <c r="A1138" s="37"/>
    </row>
    <row r="1139" spans="1:1">
      <c r="A1139" s="37"/>
    </row>
    <row r="1140" spans="1:1">
      <c r="A1140" s="37"/>
    </row>
    <row r="1141" spans="1:1">
      <c r="A1141" s="37"/>
    </row>
    <row r="1142" spans="1:1">
      <c r="A1142" s="37"/>
    </row>
    <row r="1143" spans="1:1">
      <c r="A1143" s="37"/>
    </row>
    <row r="1144" spans="1:1">
      <c r="A1144" s="37"/>
    </row>
    <row r="1145" spans="1:1">
      <c r="A1145" s="37"/>
    </row>
    <row r="1146" spans="1:1">
      <c r="A1146" s="37"/>
    </row>
    <row r="1147" spans="1:1">
      <c r="A1147" s="37"/>
    </row>
    <row r="1148" spans="1:1">
      <c r="A1148" s="37"/>
    </row>
    <row r="1149" spans="1:1">
      <c r="A1149" s="37"/>
    </row>
    <row r="1150" spans="1:1">
      <c r="A1150" s="37"/>
    </row>
    <row r="1151" spans="1:1">
      <c r="A1151" s="37"/>
    </row>
    <row r="1152" spans="1:1">
      <c r="A1152" s="37"/>
    </row>
    <row r="1153" spans="1:1">
      <c r="A1153" s="37"/>
    </row>
    <row r="1154" spans="1:1">
      <c r="A1154" s="37"/>
    </row>
    <row r="1155" spans="1:1">
      <c r="A1155" s="37"/>
    </row>
    <row r="1156" spans="1:1">
      <c r="A1156" s="37"/>
    </row>
    <row r="1157" spans="1:1">
      <c r="A1157" s="37"/>
    </row>
    <row r="1158" spans="1:1">
      <c r="A1158" s="37"/>
    </row>
    <row r="1159" spans="1:1">
      <c r="A1159" s="37"/>
    </row>
    <row r="1160" spans="1:1">
      <c r="A1160" s="37"/>
    </row>
    <row r="1161" spans="1:1">
      <c r="A1161" s="37"/>
    </row>
    <row r="1162" spans="1:1">
      <c r="A1162" s="37"/>
    </row>
    <row r="1163" spans="1:1">
      <c r="A1163" s="37"/>
    </row>
    <row r="1164" spans="1:1">
      <c r="A1164" s="37"/>
    </row>
    <row r="1165" spans="1:1">
      <c r="A1165" s="37"/>
    </row>
    <row r="1166" spans="1:1">
      <c r="A1166" s="37"/>
    </row>
    <row r="1167" spans="1:1">
      <c r="A1167" s="37"/>
    </row>
    <row r="1168" spans="1:1">
      <c r="A1168" s="37"/>
    </row>
    <row r="1169" spans="1:1">
      <c r="A1169" s="37"/>
    </row>
    <row r="1170" spans="1:1">
      <c r="A1170" s="37"/>
    </row>
    <row r="1171" spans="1:1">
      <c r="A1171" s="37"/>
    </row>
    <row r="1172" spans="1:1">
      <c r="A1172" s="37"/>
    </row>
    <row r="1173" spans="1:1">
      <c r="A1173" s="37"/>
    </row>
    <row r="1174" spans="1:1">
      <c r="A1174" s="37"/>
    </row>
    <row r="1175" spans="1:1">
      <c r="A1175" s="37"/>
    </row>
    <row r="1176" spans="1:1">
      <c r="A1176" s="37"/>
    </row>
    <row r="1177" spans="1:1">
      <c r="A1177" s="37"/>
    </row>
    <row r="1178" spans="1:1">
      <c r="A1178" s="37"/>
    </row>
    <row r="1179" spans="1:1">
      <c r="A1179" s="37"/>
    </row>
    <row r="1180" spans="1:1">
      <c r="A1180" s="37"/>
    </row>
    <row r="1181" spans="1:1">
      <c r="A1181" s="37"/>
    </row>
    <row r="1182" spans="1:1">
      <c r="A1182" s="37"/>
    </row>
    <row r="1183" spans="1:1">
      <c r="A1183" s="37"/>
    </row>
    <row r="1184" spans="1:1">
      <c r="A1184" s="37"/>
    </row>
    <row r="1185" spans="1:1">
      <c r="A1185" s="37"/>
    </row>
    <row r="1186" spans="1:1">
      <c r="A1186" s="37"/>
    </row>
    <row r="1187" spans="1:1">
      <c r="A1187" s="37"/>
    </row>
    <row r="1188" spans="1:1">
      <c r="A1188" s="37"/>
    </row>
    <row r="1189" spans="1:1">
      <c r="A1189" s="37"/>
    </row>
    <row r="1190" spans="1:1">
      <c r="A1190" s="37"/>
    </row>
    <row r="1191" spans="1:1">
      <c r="A1191" s="37"/>
    </row>
    <row r="1192" spans="1:1">
      <c r="A1192" s="37"/>
    </row>
    <row r="1193" spans="1:1">
      <c r="A1193" s="37"/>
    </row>
    <row r="1194" spans="1:1">
      <c r="A1194" s="37"/>
    </row>
    <row r="1195" spans="1:1">
      <c r="A1195" s="37"/>
    </row>
    <row r="1196" spans="1:1">
      <c r="A1196" s="37"/>
    </row>
    <row r="1197" spans="1:1">
      <c r="A1197" s="37"/>
    </row>
    <row r="1198" spans="1:1">
      <c r="A1198" s="37"/>
    </row>
    <row r="1199" spans="1:1">
      <c r="A1199" s="37"/>
    </row>
    <row r="1200" spans="1:1">
      <c r="A1200" s="37"/>
    </row>
    <row r="1201" spans="1:1">
      <c r="A1201" s="37"/>
    </row>
    <row r="1202" spans="1:1">
      <c r="A1202" s="37"/>
    </row>
    <row r="1203" spans="1:1">
      <c r="A1203" s="37"/>
    </row>
    <row r="1204" spans="1:1">
      <c r="A1204" s="37"/>
    </row>
    <row r="1205" spans="1:1">
      <c r="A1205" s="37"/>
    </row>
    <row r="1206" spans="1:1">
      <c r="A1206" s="37"/>
    </row>
    <row r="1207" spans="1:1">
      <c r="A1207" s="37"/>
    </row>
    <row r="1208" spans="1:1">
      <c r="A1208" s="37"/>
    </row>
    <row r="1209" spans="1:1">
      <c r="A1209" s="37"/>
    </row>
    <row r="1210" spans="1:1">
      <c r="A1210" s="37"/>
    </row>
    <row r="1211" spans="1:1">
      <c r="A1211" s="37"/>
    </row>
    <row r="1212" spans="1:1">
      <c r="A1212" s="37"/>
    </row>
    <row r="1213" spans="1:1">
      <c r="A1213" s="37"/>
    </row>
    <row r="1214" spans="1:1">
      <c r="A1214" s="37"/>
    </row>
    <row r="1215" spans="1:1">
      <c r="A1215" s="37"/>
    </row>
    <row r="1216" spans="1:1">
      <c r="A1216" s="37"/>
    </row>
    <row r="1217" spans="1:1">
      <c r="A1217" s="37"/>
    </row>
    <row r="1218" spans="1:1">
      <c r="A1218" s="37"/>
    </row>
    <row r="1219" spans="1:1">
      <c r="A1219" s="37"/>
    </row>
    <row r="1220" spans="1:1">
      <c r="A1220" s="37"/>
    </row>
    <row r="1221" spans="1:1">
      <c r="A1221" s="37"/>
    </row>
    <row r="1222" spans="1:1">
      <c r="A1222" s="37"/>
    </row>
    <row r="1223" spans="1:1">
      <c r="A1223" s="37"/>
    </row>
    <row r="1224" spans="1:1">
      <c r="A1224" s="37"/>
    </row>
    <row r="1225" spans="1:1">
      <c r="A1225" s="37"/>
    </row>
    <row r="1226" spans="1:1">
      <c r="A1226" s="37"/>
    </row>
    <row r="1227" spans="1:1">
      <c r="A1227" s="37"/>
    </row>
    <row r="1228" spans="1:1">
      <c r="A1228" s="37"/>
    </row>
    <row r="1229" spans="1:1">
      <c r="A1229" s="37"/>
    </row>
    <row r="1230" spans="1:1">
      <c r="A1230" s="37"/>
    </row>
    <row r="1231" spans="1:1">
      <c r="A1231" s="37"/>
    </row>
    <row r="1232" spans="1:1">
      <c r="A1232" s="37"/>
    </row>
    <row r="1233" spans="1:1">
      <c r="A1233" s="37"/>
    </row>
    <row r="1234" spans="1:1">
      <c r="A1234" s="37"/>
    </row>
    <row r="1235" spans="1:1">
      <c r="A1235" s="37"/>
    </row>
    <row r="1236" spans="1:1">
      <c r="A1236" s="37"/>
    </row>
    <row r="1237" spans="1:1">
      <c r="A1237" s="37"/>
    </row>
    <row r="1238" spans="1:1">
      <c r="A1238" s="37"/>
    </row>
    <row r="1239" spans="1:1">
      <c r="A1239" s="37"/>
    </row>
    <row r="1240" spans="1:1">
      <c r="A1240" s="37"/>
    </row>
    <row r="1241" spans="1:1">
      <c r="A1241" s="37"/>
    </row>
    <row r="1242" spans="1:1">
      <c r="A1242" s="37"/>
    </row>
    <row r="1243" spans="1:1">
      <c r="A1243" s="37"/>
    </row>
    <row r="1244" spans="1:1">
      <c r="A1244" s="37"/>
    </row>
    <row r="1245" spans="1:1">
      <c r="A1245" s="37"/>
    </row>
    <row r="1246" spans="1:1">
      <c r="A1246" s="37"/>
    </row>
    <row r="1247" spans="1:1">
      <c r="A1247" s="37"/>
    </row>
    <row r="1248" spans="1:1">
      <c r="A1248" s="37"/>
    </row>
    <row r="1249" spans="1:1">
      <c r="A1249" s="37"/>
    </row>
    <row r="1250" spans="1:1">
      <c r="A1250" s="37"/>
    </row>
    <row r="1251" spans="1:1">
      <c r="A1251" s="37"/>
    </row>
    <row r="1252" spans="1:1">
      <c r="A1252" s="37"/>
    </row>
    <row r="1253" spans="1:1">
      <c r="A1253" s="37"/>
    </row>
    <row r="1254" spans="1:1">
      <c r="A1254" s="37"/>
    </row>
    <row r="1255" spans="1:1">
      <c r="A1255" s="37"/>
    </row>
    <row r="1256" spans="1:1">
      <c r="A1256" s="37"/>
    </row>
    <row r="1257" spans="1:1">
      <c r="A1257" s="37"/>
    </row>
    <row r="1258" spans="1:1">
      <c r="A1258" s="37"/>
    </row>
    <row r="1259" spans="1:1">
      <c r="A1259" s="37"/>
    </row>
    <row r="1260" spans="1:1">
      <c r="A1260" s="37"/>
    </row>
    <row r="1261" spans="1:1">
      <c r="A1261" s="37"/>
    </row>
    <row r="1262" spans="1:1">
      <c r="A1262" s="37"/>
    </row>
    <row r="1263" spans="1:1">
      <c r="A1263" s="37"/>
    </row>
    <row r="1264" spans="1:1">
      <c r="A1264" s="37"/>
    </row>
    <row r="1265" spans="1:1">
      <c r="A1265" s="37"/>
    </row>
    <row r="1266" spans="1:1">
      <c r="A1266" s="37"/>
    </row>
    <row r="1267" spans="1:1">
      <c r="A1267" s="37"/>
    </row>
    <row r="1268" spans="1:1">
      <c r="A1268" s="37"/>
    </row>
    <row r="1269" spans="1:1">
      <c r="A1269" s="37"/>
    </row>
    <row r="1270" spans="1:1">
      <c r="A1270" s="37"/>
    </row>
    <row r="1271" spans="1:1">
      <c r="A1271" s="37"/>
    </row>
    <row r="1272" spans="1:1">
      <c r="A1272" s="37"/>
    </row>
    <row r="1273" spans="1:1">
      <c r="A1273" s="37"/>
    </row>
    <row r="1274" spans="1:1">
      <c r="A1274" s="37"/>
    </row>
    <row r="1275" spans="1:1">
      <c r="A1275" s="37"/>
    </row>
    <row r="1276" spans="1:1">
      <c r="A1276" s="37"/>
    </row>
    <row r="1277" spans="1:1">
      <c r="A1277" s="37"/>
    </row>
    <row r="1278" spans="1:1">
      <c r="A1278" s="37"/>
    </row>
    <row r="1279" spans="1:1">
      <c r="A1279" s="37"/>
    </row>
    <row r="1280" spans="1:1">
      <c r="A1280" s="37"/>
    </row>
    <row r="1281" spans="1:1">
      <c r="A1281" s="37"/>
    </row>
    <row r="1282" spans="1:1">
      <c r="A1282" s="37"/>
    </row>
    <row r="1283" spans="1:1">
      <c r="A1283" s="37"/>
    </row>
    <row r="1284" spans="1:1">
      <c r="A1284" s="37"/>
    </row>
    <row r="1285" spans="1:1">
      <c r="A1285" s="37"/>
    </row>
    <row r="1286" spans="1:1">
      <c r="A1286" s="37"/>
    </row>
    <row r="1287" spans="1:1">
      <c r="A1287" s="37"/>
    </row>
    <row r="1288" spans="1:1">
      <c r="A1288" s="37"/>
    </row>
    <row r="1289" spans="1:1">
      <c r="A1289" s="37"/>
    </row>
    <row r="1290" spans="1:1">
      <c r="A1290" s="37"/>
    </row>
    <row r="1291" spans="1:1">
      <c r="A1291" s="37"/>
    </row>
    <row r="1292" spans="1:1">
      <c r="A1292" s="37"/>
    </row>
    <row r="1293" spans="1:1">
      <c r="A1293" s="37"/>
    </row>
    <row r="1294" spans="1:1">
      <c r="A1294" s="37"/>
    </row>
    <row r="1295" spans="1:1">
      <c r="A1295" s="37"/>
    </row>
    <row r="1296" spans="1:1">
      <c r="A1296" s="37"/>
    </row>
    <row r="1297" spans="1:1">
      <c r="A1297" s="37"/>
    </row>
    <row r="1298" spans="1:1">
      <c r="A1298" s="37"/>
    </row>
    <row r="1299" spans="1:1">
      <c r="A1299" s="37"/>
    </row>
    <row r="1300" spans="1:1">
      <c r="A1300" s="37"/>
    </row>
    <row r="1301" spans="1:1">
      <c r="A1301" s="37"/>
    </row>
    <row r="1302" spans="1:1">
      <c r="A1302" s="37"/>
    </row>
    <row r="1303" spans="1:1">
      <c r="A1303" s="37"/>
    </row>
    <row r="1304" spans="1:1">
      <c r="A1304" s="37"/>
    </row>
    <row r="1305" spans="1:1">
      <c r="A1305" s="37"/>
    </row>
    <row r="1306" spans="1:1">
      <c r="A1306" s="37"/>
    </row>
    <row r="1307" spans="1:1">
      <c r="A1307" s="37"/>
    </row>
    <row r="1308" spans="1:1">
      <c r="A1308" s="37"/>
    </row>
    <row r="1309" spans="1:1">
      <c r="A1309" s="37"/>
    </row>
    <row r="1310" spans="1:1">
      <c r="A1310" s="37"/>
    </row>
    <row r="1311" spans="1:1">
      <c r="A1311" s="37"/>
    </row>
    <row r="1312" spans="1:1">
      <c r="A1312" s="37"/>
    </row>
    <row r="1313" spans="1:1">
      <c r="A1313" s="37"/>
    </row>
    <row r="1314" spans="1:1">
      <c r="A1314" s="37"/>
    </row>
    <row r="1315" spans="1:1">
      <c r="A1315" s="37"/>
    </row>
    <row r="1316" spans="1:1">
      <c r="A1316" s="37"/>
    </row>
    <row r="1317" spans="1:1">
      <c r="A1317" s="37"/>
    </row>
    <row r="1318" spans="1:1">
      <c r="A1318" s="37"/>
    </row>
    <row r="1319" spans="1:1">
      <c r="A1319" s="37"/>
    </row>
    <row r="1320" spans="1:1">
      <c r="A1320" s="37"/>
    </row>
    <row r="1321" spans="1:1">
      <c r="A1321" s="37"/>
    </row>
    <row r="1322" spans="1:1">
      <c r="A1322" s="37"/>
    </row>
    <row r="1323" spans="1:1">
      <c r="A1323" s="37"/>
    </row>
    <row r="1324" spans="1:1">
      <c r="A1324" s="37"/>
    </row>
    <row r="1325" spans="1:1">
      <c r="A1325" s="37"/>
    </row>
    <row r="1326" spans="1:1">
      <c r="A1326" s="37"/>
    </row>
    <row r="1327" spans="1:1">
      <c r="A1327" s="37"/>
    </row>
    <row r="1328" spans="1:1">
      <c r="A1328" s="37"/>
    </row>
    <row r="1329" spans="1:1">
      <c r="A1329" s="37"/>
    </row>
    <row r="1330" spans="1:1">
      <c r="A1330" s="37"/>
    </row>
    <row r="1331" spans="1:1">
      <c r="A1331" s="37"/>
    </row>
    <row r="1332" spans="1:1">
      <c r="A1332" s="37"/>
    </row>
    <row r="1333" spans="1:1">
      <c r="A1333" s="37"/>
    </row>
    <row r="1334" spans="1:1">
      <c r="A1334" s="37"/>
    </row>
    <row r="1335" spans="1:1">
      <c r="A1335" s="37"/>
    </row>
    <row r="1336" spans="1:1">
      <c r="A1336" s="37"/>
    </row>
    <row r="1337" spans="1:1">
      <c r="A1337" s="37"/>
    </row>
    <row r="1338" spans="1:1">
      <c r="A1338" s="37"/>
    </row>
    <row r="1339" spans="1:1">
      <c r="A1339" s="37"/>
    </row>
    <row r="1340" spans="1:1">
      <c r="A1340" s="37"/>
    </row>
    <row r="1341" spans="1:1">
      <c r="A1341" s="37"/>
    </row>
    <row r="1342" spans="1:1">
      <c r="A1342" s="37"/>
    </row>
    <row r="1343" spans="1:1">
      <c r="A1343" s="37"/>
    </row>
    <row r="1344" spans="1:1">
      <c r="A1344" s="37"/>
    </row>
    <row r="1345" spans="1:1">
      <c r="A1345" s="37"/>
    </row>
    <row r="1346" spans="1:1">
      <c r="A1346" s="37"/>
    </row>
    <row r="1347" spans="1:1">
      <c r="A1347" s="37"/>
    </row>
    <row r="1348" spans="1:1">
      <c r="A1348" s="37"/>
    </row>
    <row r="1349" spans="1:1">
      <c r="A1349" s="37"/>
    </row>
    <row r="1350" spans="1:1">
      <c r="A1350" s="37"/>
    </row>
    <row r="1351" spans="1:1">
      <c r="A1351" s="37"/>
    </row>
    <row r="1352" spans="1:1">
      <c r="A1352" s="37"/>
    </row>
    <row r="1353" spans="1:1">
      <c r="A1353" s="37"/>
    </row>
    <row r="1354" spans="1:1">
      <c r="A1354" s="37"/>
    </row>
    <row r="1355" spans="1:1">
      <c r="A1355" s="37"/>
    </row>
    <row r="1356" spans="1:1">
      <c r="A1356" s="37"/>
    </row>
    <row r="1357" spans="1:1">
      <c r="A1357" s="37"/>
    </row>
    <row r="1358" spans="1:1">
      <c r="A1358" s="37"/>
    </row>
    <row r="1359" spans="1:1">
      <c r="A1359" s="37"/>
    </row>
    <row r="1360" spans="1:1">
      <c r="A1360" s="37"/>
    </row>
    <row r="1361" spans="1:1">
      <c r="A1361" s="37"/>
    </row>
    <row r="1362" spans="1:1">
      <c r="A1362" s="37"/>
    </row>
    <row r="1363" spans="1:1">
      <c r="A1363" s="37"/>
    </row>
    <row r="1364" spans="1:1">
      <c r="A1364" s="37"/>
    </row>
    <row r="1365" spans="1:1">
      <c r="A1365" s="37"/>
    </row>
    <row r="1366" spans="1:1">
      <c r="A1366" s="37"/>
    </row>
    <row r="1367" spans="1:1">
      <c r="A1367" s="37"/>
    </row>
    <row r="1368" spans="1:1">
      <c r="A1368" s="37"/>
    </row>
    <row r="1369" spans="1:1">
      <c r="A1369" s="37"/>
    </row>
    <row r="1370" spans="1:1">
      <c r="A1370" s="37"/>
    </row>
    <row r="1371" spans="1:1">
      <c r="A1371" s="37"/>
    </row>
    <row r="1372" spans="1:1">
      <c r="A1372" s="37"/>
    </row>
    <row r="1373" spans="1:1">
      <c r="A1373" s="37"/>
    </row>
    <row r="1374" spans="1:1">
      <c r="A1374" s="37"/>
    </row>
    <row r="1375" spans="1:1">
      <c r="A1375" s="37"/>
    </row>
    <row r="1376" spans="1:1">
      <c r="A1376" s="37"/>
    </row>
    <row r="1377" spans="1:1">
      <c r="A1377" s="37"/>
    </row>
    <row r="1378" spans="1:1">
      <c r="A1378" s="37"/>
    </row>
    <row r="1379" spans="1:1">
      <c r="A1379" s="37"/>
    </row>
    <row r="1380" spans="1:1">
      <c r="A1380" s="37"/>
    </row>
    <row r="1381" spans="1:1">
      <c r="A1381" s="37"/>
    </row>
    <row r="1382" spans="1:1">
      <c r="A1382" s="37"/>
    </row>
    <row r="1383" spans="1:1">
      <c r="A1383" s="37"/>
    </row>
    <row r="1384" spans="1:1">
      <c r="A1384" s="37"/>
    </row>
    <row r="1385" spans="1:1">
      <c r="A1385" s="37"/>
    </row>
    <row r="1386" spans="1:1">
      <c r="A1386" s="37"/>
    </row>
    <row r="1387" spans="1:1">
      <c r="A1387" s="37"/>
    </row>
    <row r="1388" spans="1:1">
      <c r="A1388" s="37"/>
    </row>
    <row r="1389" spans="1:1">
      <c r="A1389" s="37"/>
    </row>
    <row r="1390" spans="1:1">
      <c r="A1390" s="37"/>
    </row>
    <row r="1391" spans="1:1">
      <c r="A1391" s="37"/>
    </row>
    <row r="1392" spans="1:1">
      <c r="A1392" s="37"/>
    </row>
    <row r="1393" spans="1:1">
      <c r="A1393" s="37"/>
    </row>
    <row r="1394" spans="1:1">
      <c r="A1394" s="37"/>
    </row>
    <row r="1395" spans="1:1">
      <c r="A1395" s="37"/>
    </row>
    <row r="1396" spans="1:1">
      <c r="A1396" s="37"/>
    </row>
    <row r="1397" spans="1:1">
      <c r="A1397" s="37"/>
    </row>
    <row r="1398" spans="1:1">
      <c r="A1398" s="37"/>
    </row>
    <row r="1399" spans="1:1">
      <c r="A1399" s="37"/>
    </row>
    <row r="1400" spans="1:1">
      <c r="A1400" s="37"/>
    </row>
    <row r="1401" spans="1:1">
      <c r="A1401" s="37"/>
    </row>
    <row r="1402" spans="1:1">
      <c r="A1402" s="37"/>
    </row>
    <row r="1403" spans="1:1">
      <c r="A1403" s="37"/>
    </row>
    <row r="1404" spans="1:1">
      <c r="A1404" s="37"/>
    </row>
    <row r="1405" spans="1:1">
      <c r="A1405" s="37"/>
    </row>
    <row r="1406" spans="1:1">
      <c r="A1406" s="37"/>
    </row>
    <row r="1407" spans="1:1">
      <c r="A1407" s="37"/>
    </row>
    <row r="1408" spans="1:1">
      <c r="A1408" s="37"/>
    </row>
    <row r="1409" spans="1:1">
      <c r="A1409" s="37"/>
    </row>
    <row r="1410" spans="1:1">
      <c r="A1410" s="37"/>
    </row>
    <row r="1411" spans="1:1">
      <c r="A1411" s="37"/>
    </row>
    <row r="1412" spans="1:1">
      <c r="A1412" s="37"/>
    </row>
    <row r="1413" spans="1:1">
      <c r="A1413" s="37"/>
    </row>
    <row r="1414" spans="1:1">
      <c r="A1414" s="37"/>
    </row>
    <row r="1415" spans="1:1">
      <c r="A1415" s="37"/>
    </row>
    <row r="1416" spans="1:1">
      <c r="A1416" s="37"/>
    </row>
    <row r="1417" spans="1:1">
      <c r="A1417" s="37"/>
    </row>
    <row r="1418" spans="1:1">
      <c r="A1418" s="37"/>
    </row>
    <row r="1419" spans="1:1">
      <c r="A1419" s="37"/>
    </row>
    <row r="1420" spans="1:1">
      <c r="A1420" s="37"/>
    </row>
    <row r="1421" spans="1:1">
      <c r="A1421" s="37"/>
    </row>
    <row r="1422" spans="1:1">
      <c r="A1422" s="37"/>
    </row>
    <row r="1423" spans="1:1">
      <c r="A1423" s="37"/>
    </row>
    <row r="1424" spans="1:1">
      <c r="A1424" s="37"/>
    </row>
    <row r="1425" spans="1:1">
      <c r="A1425" s="37"/>
    </row>
    <row r="1426" spans="1:1">
      <c r="A1426" s="37"/>
    </row>
    <row r="1427" spans="1:1">
      <c r="A1427" s="37"/>
    </row>
    <row r="1428" spans="1:1">
      <c r="A1428" s="37"/>
    </row>
    <row r="1429" spans="1:1">
      <c r="A1429" s="37"/>
    </row>
    <row r="1430" spans="1:1">
      <c r="A1430" s="37"/>
    </row>
    <row r="1431" spans="1:1">
      <c r="A1431" s="37"/>
    </row>
    <row r="1432" spans="1:1">
      <c r="A1432" s="37"/>
    </row>
    <row r="1433" spans="1:1">
      <c r="A1433" s="37"/>
    </row>
    <row r="1434" spans="1:1">
      <c r="A1434" s="37"/>
    </row>
    <row r="1435" spans="1:1">
      <c r="A1435" s="37"/>
    </row>
    <row r="1436" spans="1:1">
      <c r="A1436" s="37"/>
    </row>
    <row r="1437" spans="1:1">
      <c r="A1437" s="37"/>
    </row>
    <row r="1438" spans="1:1">
      <c r="A1438" s="37"/>
    </row>
    <row r="1439" spans="1:1">
      <c r="A1439" s="37"/>
    </row>
    <row r="1440" spans="1:1">
      <c r="A1440" s="37"/>
    </row>
    <row r="1441" spans="1:1">
      <c r="A1441" s="37"/>
    </row>
    <row r="1442" spans="1:1">
      <c r="A1442" s="37"/>
    </row>
    <row r="1443" spans="1:1">
      <c r="A1443" s="37"/>
    </row>
    <row r="1444" spans="1:1">
      <c r="A1444" s="37"/>
    </row>
    <row r="1445" spans="1:1">
      <c r="A1445" s="37"/>
    </row>
    <row r="1446" spans="1:1">
      <c r="A1446" s="37"/>
    </row>
    <row r="1447" spans="1:1">
      <c r="A1447" s="37"/>
    </row>
    <row r="1448" spans="1:1">
      <c r="A1448" s="37"/>
    </row>
    <row r="1449" spans="1:1">
      <c r="A1449" s="37"/>
    </row>
    <row r="1450" spans="1:1">
      <c r="A1450" s="37"/>
    </row>
    <row r="1451" spans="1:1">
      <c r="A1451" s="37"/>
    </row>
    <row r="1452" spans="1:1">
      <c r="A1452" s="37"/>
    </row>
    <row r="1453" spans="1:1">
      <c r="A1453" s="37"/>
    </row>
    <row r="1454" spans="1:1">
      <c r="A1454" s="37"/>
    </row>
    <row r="1455" spans="1:1">
      <c r="A1455" s="37"/>
    </row>
    <row r="1456" spans="1:1">
      <c r="A1456" s="37"/>
    </row>
    <row r="1457" spans="1:1">
      <c r="A1457" s="37"/>
    </row>
    <row r="1458" spans="1:1">
      <c r="A1458" s="37"/>
    </row>
    <row r="1459" spans="1:1">
      <c r="A1459" s="37"/>
    </row>
    <row r="1460" spans="1:1">
      <c r="A1460" s="37"/>
    </row>
    <row r="1461" spans="1:1">
      <c r="A1461" s="37"/>
    </row>
    <row r="1462" spans="1:1">
      <c r="A1462" s="37"/>
    </row>
    <row r="1463" spans="1:1">
      <c r="A1463" s="37"/>
    </row>
    <row r="1464" spans="1:1">
      <c r="A1464" s="37"/>
    </row>
    <row r="1465" spans="1:1">
      <c r="A1465" s="37"/>
    </row>
    <row r="1466" spans="1:1">
      <c r="A1466" s="37"/>
    </row>
    <row r="1467" spans="1:1">
      <c r="A1467" s="37"/>
    </row>
    <row r="1468" spans="1:1">
      <c r="A1468" s="37"/>
    </row>
    <row r="1469" spans="1:1">
      <c r="A1469" s="37"/>
    </row>
    <row r="1470" spans="1:1">
      <c r="A1470" s="37"/>
    </row>
    <row r="1471" spans="1:1">
      <c r="A1471" s="37"/>
    </row>
    <row r="1472" spans="1:1">
      <c r="A1472" s="37"/>
    </row>
    <row r="1473" spans="1:1">
      <c r="A1473" s="37"/>
    </row>
    <row r="1474" spans="1:1">
      <c r="A1474" s="37"/>
    </row>
    <row r="1475" spans="1:1">
      <c r="A1475" s="37"/>
    </row>
    <row r="1476" spans="1:1">
      <c r="A1476" s="37"/>
    </row>
    <row r="1477" spans="1:1">
      <c r="A1477" s="37"/>
    </row>
    <row r="1478" spans="1:1">
      <c r="A1478" s="37"/>
    </row>
    <row r="1479" spans="1:1">
      <c r="A1479" s="37"/>
    </row>
    <row r="1480" spans="1:1">
      <c r="A1480" s="37"/>
    </row>
    <row r="1481" spans="1:1">
      <c r="A1481" s="37"/>
    </row>
    <row r="1482" spans="1:1">
      <c r="A1482" s="37"/>
    </row>
    <row r="1483" spans="1:1">
      <c r="A1483" s="37"/>
    </row>
    <row r="1484" spans="1:1">
      <c r="A1484" s="37"/>
    </row>
    <row r="1485" spans="1:1">
      <c r="A1485" s="37"/>
    </row>
    <row r="1486" spans="1:1">
      <c r="A1486" s="37"/>
    </row>
    <row r="1487" spans="1:1">
      <c r="A1487" s="37"/>
    </row>
    <row r="1488" spans="1:1">
      <c r="A1488" s="37"/>
    </row>
    <row r="1489" spans="1:1">
      <c r="A1489" s="37"/>
    </row>
    <row r="1490" spans="1:1">
      <c r="A1490" s="37"/>
    </row>
    <row r="1491" spans="1:1">
      <c r="A1491" s="37"/>
    </row>
    <row r="1492" spans="1:1">
      <c r="A1492" s="37"/>
    </row>
    <row r="1493" spans="1:1">
      <c r="A1493" s="37"/>
    </row>
    <row r="1494" spans="1:1">
      <c r="A1494" s="37"/>
    </row>
    <row r="1495" spans="1:1">
      <c r="A1495" s="37"/>
    </row>
    <row r="1496" spans="1:1">
      <c r="A1496" s="37"/>
    </row>
    <row r="1497" spans="1:1">
      <c r="A1497" s="37"/>
    </row>
    <row r="1498" spans="1:1">
      <c r="A1498" s="37"/>
    </row>
    <row r="1499" spans="1:1">
      <c r="A1499" s="37"/>
    </row>
    <row r="1500" spans="1:1">
      <c r="A1500" s="37"/>
    </row>
    <row r="1501" spans="1:1">
      <c r="A1501" s="37"/>
    </row>
    <row r="1502" spans="1:1">
      <c r="A1502" s="37"/>
    </row>
    <row r="1503" spans="1:1">
      <c r="A1503" s="37"/>
    </row>
    <row r="1504" spans="1:1">
      <c r="A1504" s="37"/>
    </row>
    <row r="1505" spans="1:1">
      <c r="A1505" s="37"/>
    </row>
    <row r="1506" spans="1:1">
      <c r="A1506" s="37"/>
    </row>
    <row r="1507" spans="1:1">
      <c r="A1507" s="37"/>
    </row>
    <row r="1508" spans="1:1">
      <c r="A1508" s="37"/>
    </row>
    <row r="1509" spans="1:1">
      <c r="A1509" s="37"/>
    </row>
    <row r="1510" spans="1:1">
      <c r="A1510" s="37"/>
    </row>
    <row r="1511" spans="1:1">
      <c r="A1511" s="37"/>
    </row>
    <row r="1512" spans="1:1">
      <c r="A1512" s="37"/>
    </row>
    <row r="1513" spans="1:1">
      <c r="A1513" s="37"/>
    </row>
    <row r="1514" spans="1:1">
      <c r="A1514" s="37"/>
    </row>
    <row r="1515" spans="1:1">
      <c r="A1515" s="37"/>
    </row>
    <row r="1516" spans="1:1">
      <c r="A1516" s="37"/>
    </row>
    <row r="1517" spans="1:1">
      <c r="A1517" s="37"/>
    </row>
    <row r="1518" spans="1:1">
      <c r="A1518" s="37"/>
    </row>
    <row r="1519" spans="1:1">
      <c r="A1519" s="37"/>
    </row>
    <row r="1520" spans="1:1">
      <c r="A1520" s="37"/>
    </row>
    <row r="1521" spans="1:1">
      <c r="A1521" s="37"/>
    </row>
    <row r="1522" spans="1:1">
      <c r="A1522" s="37"/>
    </row>
    <row r="1523" spans="1:1">
      <c r="A1523" s="37"/>
    </row>
    <row r="1524" spans="1:1">
      <c r="A1524" s="37"/>
    </row>
    <row r="1525" spans="1:1">
      <c r="A1525" s="37"/>
    </row>
    <row r="1526" spans="1:1">
      <c r="A1526" s="37"/>
    </row>
    <row r="1527" spans="1:1">
      <c r="A1527" s="37"/>
    </row>
    <row r="1528" spans="1:1">
      <c r="A1528" s="37"/>
    </row>
    <row r="1529" spans="1:1">
      <c r="A1529" s="37"/>
    </row>
    <row r="1530" spans="1:1">
      <c r="A1530" s="37"/>
    </row>
    <row r="1531" spans="1:1">
      <c r="A1531" s="37"/>
    </row>
    <row r="1532" spans="1:1">
      <c r="A1532" s="37"/>
    </row>
    <row r="1533" spans="1:1">
      <c r="A1533" s="37"/>
    </row>
    <row r="1534" spans="1:1">
      <c r="A1534" s="37"/>
    </row>
    <row r="1535" spans="1:1">
      <c r="A1535" s="37"/>
    </row>
    <row r="1536" spans="1:1">
      <c r="A1536" s="37"/>
    </row>
    <row r="1537" spans="1:1">
      <c r="A1537" s="37"/>
    </row>
    <row r="1538" spans="1:1">
      <c r="A1538" s="37"/>
    </row>
    <row r="1539" spans="1:1">
      <c r="A1539" s="37"/>
    </row>
    <row r="1540" spans="1:1">
      <c r="A1540" s="37"/>
    </row>
    <row r="1541" spans="1:1">
      <c r="A1541" s="37"/>
    </row>
    <row r="1542" spans="1:1">
      <c r="A1542" s="37"/>
    </row>
    <row r="1543" spans="1:1">
      <c r="A1543" s="37"/>
    </row>
    <row r="1544" spans="1:1">
      <c r="A1544" s="37"/>
    </row>
    <row r="1545" spans="1:1">
      <c r="A1545" s="37"/>
    </row>
    <row r="1546" spans="1:1">
      <c r="A1546" s="37"/>
    </row>
    <row r="1547" spans="1:1">
      <c r="A1547" s="37"/>
    </row>
    <row r="1548" spans="1:1">
      <c r="A1548" s="37"/>
    </row>
    <row r="1549" spans="1:1">
      <c r="A1549" s="37"/>
    </row>
    <row r="1550" spans="1:1">
      <c r="A1550" s="37"/>
    </row>
    <row r="1551" spans="1:1">
      <c r="A1551" s="37"/>
    </row>
    <row r="1552" spans="1:1">
      <c r="A1552" s="37"/>
    </row>
    <row r="1553" spans="1:1">
      <c r="A1553" s="37"/>
    </row>
    <row r="1554" spans="1:1">
      <c r="A1554" s="37"/>
    </row>
    <row r="1555" spans="1:1">
      <c r="A1555" s="37"/>
    </row>
    <row r="1556" spans="1:1">
      <c r="A1556" s="37"/>
    </row>
    <row r="1557" spans="1:1">
      <c r="A1557" s="37"/>
    </row>
    <row r="1558" spans="1:1">
      <c r="A1558" s="37"/>
    </row>
    <row r="1559" spans="1:1">
      <c r="A1559" s="37"/>
    </row>
    <row r="1560" spans="1:1">
      <c r="A1560" s="37"/>
    </row>
    <row r="1561" spans="1:1">
      <c r="A1561" s="37"/>
    </row>
    <row r="1562" spans="1:1">
      <c r="A1562" s="37"/>
    </row>
    <row r="1563" spans="1:1">
      <c r="A1563" s="37"/>
    </row>
    <row r="1564" spans="1:1">
      <c r="A1564" s="37"/>
    </row>
    <row r="1565" spans="1:1">
      <c r="A1565" s="37"/>
    </row>
    <row r="1566" spans="1:1">
      <c r="A1566" s="37"/>
    </row>
    <row r="1567" spans="1:1">
      <c r="A1567" s="37"/>
    </row>
    <row r="1568" spans="1:1">
      <c r="A1568" s="37"/>
    </row>
    <row r="1569" spans="1:1">
      <c r="A1569" s="37"/>
    </row>
    <row r="1570" spans="1:1">
      <c r="A1570" s="37"/>
    </row>
    <row r="1571" spans="1:1">
      <c r="A1571" s="37"/>
    </row>
    <row r="1572" spans="1:1">
      <c r="A1572" s="37"/>
    </row>
    <row r="1573" spans="1:1">
      <c r="A1573" s="37"/>
    </row>
    <row r="1574" spans="1:1">
      <c r="A1574" s="37"/>
    </row>
    <row r="1575" spans="1:1">
      <c r="A1575" s="37"/>
    </row>
    <row r="1576" spans="1:1">
      <c r="A1576" s="37"/>
    </row>
    <row r="1577" spans="1:1">
      <c r="A1577" s="37"/>
    </row>
    <row r="1578" spans="1:1">
      <c r="A1578" s="37"/>
    </row>
    <row r="1579" spans="1:1">
      <c r="A1579" s="37"/>
    </row>
    <row r="1580" spans="1:1">
      <c r="A1580" s="37"/>
    </row>
    <row r="1581" spans="1:1">
      <c r="A1581" s="37"/>
    </row>
    <row r="1582" spans="1:1">
      <c r="A1582" s="37"/>
    </row>
    <row r="1583" spans="1:1">
      <c r="A1583" s="37"/>
    </row>
    <row r="1584" spans="1:1">
      <c r="A1584" s="37"/>
    </row>
    <row r="1585" spans="1:1">
      <c r="A1585" s="37"/>
    </row>
    <row r="1586" spans="1:1">
      <c r="A1586" s="37"/>
    </row>
    <row r="1587" spans="1:1">
      <c r="A1587" s="37"/>
    </row>
    <row r="1588" spans="1:1">
      <c r="A1588" s="37"/>
    </row>
    <row r="1589" spans="1:1">
      <c r="A1589" s="37"/>
    </row>
    <row r="1590" spans="1:1">
      <c r="A1590" s="37"/>
    </row>
    <row r="1591" spans="1:1">
      <c r="A1591" s="37"/>
    </row>
    <row r="1592" spans="1:1">
      <c r="A1592" s="37"/>
    </row>
    <row r="1593" spans="1:1">
      <c r="A1593" s="37"/>
    </row>
    <row r="1594" spans="1:1">
      <c r="A1594" s="37"/>
    </row>
    <row r="1595" spans="1:1">
      <c r="A1595" s="37"/>
    </row>
    <row r="1596" spans="1:1">
      <c r="A1596" s="37"/>
    </row>
    <row r="1597" spans="1:1">
      <c r="A1597" s="37"/>
    </row>
    <row r="1598" spans="1:1">
      <c r="A1598" s="37"/>
    </row>
    <row r="1599" spans="1:1">
      <c r="A1599" s="37"/>
    </row>
    <row r="1600" spans="1:1">
      <c r="A1600" s="37"/>
    </row>
    <row r="1601" spans="1:1">
      <c r="A1601" s="37"/>
    </row>
    <row r="1602" spans="1:1">
      <c r="A1602" s="37"/>
    </row>
    <row r="1603" spans="1:1">
      <c r="A1603" s="37"/>
    </row>
    <row r="1604" spans="1:1">
      <c r="A1604" s="37"/>
    </row>
    <row r="1605" spans="1:1">
      <c r="A1605" s="37"/>
    </row>
    <row r="1606" spans="1:1">
      <c r="A1606" s="37"/>
    </row>
    <row r="1607" spans="1:1">
      <c r="A1607" s="37"/>
    </row>
    <row r="1608" spans="1:1">
      <c r="A1608" s="37"/>
    </row>
    <row r="1609" spans="1:1">
      <c r="A1609" s="37"/>
    </row>
    <row r="1610" spans="1:1">
      <c r="A1610" s="37"/>
    </row>
    <row r="1611" spans="1:1">
      <c r="A1611" s="37"/>
    </row>
    <row r="1612" spans="1:1">
      <c r="A1612" s="37"/>
    </row>
    <row r="1613" spans="1:1">
      <c r="A1613" s="37"/>
    </row>
    <row r="1614" spans="1:1">
      <c r="A1614" s="37"/>
    </row>
    <row r="1615" spans="1:1">
      <c r="A1615" s="37"/>
    </row>
    <row r="1616" spans="1:1">
      <c r="A1616" s="37"/>
    </row>
    <row r="1617" spans="1:1">
      <c r="A1617" s="37"/>
    </row>
    <row r="1618" spans="1:1">
      <c r="A1618" s="37"/>
    </row>
    <row r="1619" spans="1:1">
      <c r="A1619" s="37"/>
    </row>
    <row r="1620" spans="1:1">
      <c r="A1620" s="37"/>
    </row>
    <row r="1621" spans="1:1">
      <c r="A1621" s="37"/>
    </row>
    <row r="1622" spans="1:1">
      <c r="A1622" s="37"/>
    </row>
    <row r="1623" spans="1:1">
      <c r="A1623" s="37"/>
    </row>
    <row r="1624" spans="1:1">
      <c r="A1624" s="37"/>
    </row>
    <row r="1625" spans="1:1">
      <c r="A1625" s="37"/>
    </row>
    <row r="1626" spans="1:1">
      <c r="A1626" s="37"/>
    </row>
    <row r="1627" spans="1:1">
      <c r="A1627" s="37"/>
    </row>
    <row r="1628" spans="1:1">
      <c r="A1628" s="37"/>
    </row>
    <row r="1629" spans="1:1">
      <c r="A1629" s="37"/>
    </row>
    <row r="1630" spans="1:1">
      <c r="A1630" s="37"/>
    </row>
    <row r="1631" spans="1:1">
      <c r="A1631" s="37"/>
    </row>
    <row r="1632" spans="1:1">
      <c r="A1632" s="37"/>
    </row>
    <row r="1633" spans="1:1">
      <c r="A1633" s="37"/>
    </row>
    <row r="1634" spans="1:1">
      <c r="A1634" s="37"/>
    </row>
    <row r="1635" spans="1:1">
      <c r="A1635" s="37"/>
    </row>
    <row r="1636" spans="1:1">
      <c r="A1636" s="37"/>
    </row>
    <row r="1637" spans="1:1">
      <c r="A1637" s="37"/>
    </row>
    <row r="1638" spans="1:1">
      <c r="A1638" s="37"/>
    </row>
    <row r="1639" spans="1:1">
      <c r="A1639" s="37"/>
    </row>
    <row r="1640" spans="1:1">
      <c r="A1640" s="37"/>
    </row>
    <row r="1641" spans="1:1">
      <c r="A1641" s="37"/>
    </row>
    <row r="1642" spans="1:1">
      <c r="A1642" s="37"/>
    </row>
    <row r="1643" spans="1:1">
      <c r="A1643" s="37"/>
    </row>
    <row r="1644" spans="1:1">
      <c r="A1644" s="37"/>
    </row>
    <row r="1645" spans="1:1">
      <c r="A1645" s="37"/>
    </row>
    <row r="1646" spans="1:1">
      <c r="A1646" s="37"/>
    </row>
    <row r="1647" spans="1:1">
      <c r="A1647" s="37"/>
    </row>
    <row r="1648" spans="1:1">
      <c r="A1648" s="37"/>
    </row>
    <row r="1649" spans="1:1">
      <c r="A1649" s="37"/>
    </row>
    <row r="1650" spans="1:1">
      <c r="A1650" s="37"/>
    </row>
    <row r="1651" spans="1:1">
      <c r="A1651" s="37"/>
    </row>
    <row r="1652" spans="1:1">
      <c r="A1652" s="37"/>
    </row>
    <row r="1653" spans="1:1">
      <c r="A1653" s="37"/>
    </row>
    <row r="1654" spans="1:1">
      <c r="A1654" s="37"/>
    </row>
    <row r="1655" spans="1:1">
      <c r="A1655" s="37"/>
    </row>
    <row r="1656" spans="1:1">
      <c r="A1656" s="37"/>
    </row>
    <row r="1657" spans="1:1">
      <c r="A1657" s="37"/>
    </row>
    <row r="1658" spans="1:1">
      <c r="A1658" s="37"/>
    </row>
    <row r="1659" spans="1:1">
      <c r="A1659" s="37"/>
    </row>
    <row r="1660" spans="1:1">
      <c r="A1660" s="37"/>
    </row>
    <row r="1661" spans="1:1">
      <c r="A1661" s="37"/>
    </row>
    <row r="1662" spans="1:1">
      <c r="A1662" s="37"/>
    </row>
    <row r="1663" spans="1:1">
      <c r="A1663" s="37"/>
    </row>
    <row r="1664" spans="1:1">
      <c r="A1664" s="37"/>
    </row>
    <row r="1665" spans="1:1">
      <c r="A1665" s="37"/>
    </row>
    <row r="1666" spans="1:1">
      <c r="A1666" s="37"/>
    </row>
    <row r="1667" spans="1:1">
      <c r="A1667" s="37"/>
    </row>
    <row r="1668" spans="1:1">
      <c r="A1668" s="37"/>
    </row>
    <row r="1669" spans="1:1">
      <c r="A1669" s="37"/>
    </row>
    <row r="1670" spans="1:1">
      <c r="A1670" s="37"/>
    </row>
    <row r="1671" spans="1:1">
      <c r="A1671" s="37"/>
    </row>
    <row r="1672" spans="1:1">
      <c r="A1672" s="37"/>
    </row>
    <row r="1673" spans="1:1">
      <c r="A1673" s="37"/>
    </row>
    <row r="1674" spans="1:1">
      <c r="A1674" s="37"/>
    </row>
    <row r="1675" spans="1:1">
      <c r="A1675" s="37"/>
    </row>
    <row r="1676" spans="1:1">
      <c r="A1676" s="37"/>
    </row>
    <row r="1677" spans="1:1">
      <c r="A1677" s="37"/>
    </row>
    <row r="1678" spans="1:1">
      <c r="A1678" s="37"/>
    </row>
    <row r="1679" spans="1:1">
      <c r="A1679" s="37"/>
    </row>
    <row r="1680" spans="1:1">
      <c r="A1680" s="37"/>
    </row>
    <row r="1681" spans="1:1">
      <c r="A1681" s="37"/>
    </row>
    <row r="1682" spans="1:1">
      <c r="A1682" s="37"/>
    </row>
    <row r="1683" spans="1:1">
      <c r="A1683" s="37"/>
    </row>
    <row r="1684" spans="1:1">
      <c r="A1684" s="37"/>
    </row>
    <row r="1685" spans="1:1">
      <c r="A1685" s="37"/>
    </row>
    <row r="1686" spans="1:1">
      <c r="A1686" s="37"/>
    </row>
    <row r="1687" spans="1:1">
      <c r="A1687" s="37"/>
    </row>
    <row r="1688" spans="1:1">
      <c r="A1688" s="37"/>
    </row>
    <row r="1689" spans="1:1">
      <c r="A1689" s="37"/>
    </row>
    <row r="1690" spans="1:1">
      <c r="A1690" s="37"/>
    </row>
    <row r="1691" spans="1:1">
      <c r="A1691" s="37"/>
    </row>
    <row r="1692" spans="1:1">
      <c r="A1692" s="37"/>
    </row>
    <row r="1693" spans="1:1">
      <c r="A1693" s="37"/>
    </row>
    <row r="1694" spans="1:1">
      <c r="A1694" s="37"/>
    </row>
    <row r="1695" spans="1:1">
      <c r="A1695" s="37"/>
    </row>
    <row r="1696" spans="1:1">
      <c r="A1696" s="37"/>
    </row>
    <row r="1697" spans="1:1">
      <c r="A1697" s="37"/>
    </row>
    <row r="1698" spans="1:1">
      <c r="A1698" s="37"/>
    </row>
    <row r="1699" spans="1:1">
      <c r="A1699" s="37"/>
    </row>
    <row r="1700" spans="1:1">
      <c r="A1700" s="37"/>
    </row>
    <row r="1701" spans="1:1">
      <c r="A1701" s="37"/>
    </row>
    <row r="1702" spans="1:1">
      <c r="A1702" s="37"/>
    </row>
    <row r="1703" spans="1:1">
      <c r="A1703" s="37"/>
    </row>
    <row r="1704" spans="1:1">
      <c r="A1704" s="37"/>
    </row>
    <row r="1705" spans="1:1">
      <c r="A1705" s="37"/>
    </row>
    <row r="1706" spans="1:1">
      <c r="A1706" s="37"/>
    </row>
    <row r="1707" spans="1:1">
      <c r="A1707" s="37"/>
    </row>
    <row r="1708" spans="1:1">
      <c r="A1708" s="37"/>
    </row>
    <row r="1709" spans="1:1">
      <c r="A1709" s="37"/>
    </row>
    <row r="1710" spans="1:1">
      <c r="A1710" s="37"/>
    </row>
    <row r="1711" spans="1:1">
      <c r="A1711" s="37"/>
    </row>
    <row r="1712" spans="1:1">
      <c r="A1712" s="37"/>
    </row>
    <row r="1713" spans="1:1">
      <c r="A1713" s="37"/>
    </row>
    <row r="1714" spans="1:1">
      <c r="A1714" s="37"/>
    </row>
    <row r="1715" spans="1:1">
      <c r="A1715" s="37"/>
    </row>
    <row r="1716" spans="1:1">
      <c r="A1716" s="37"/>
    </row>
    <row r="1717" spans="1:1">
      <c r="A1717" s="37"/>
    </row>
    <row r="1718" spans="1:1">
      <c r="A1718" s="37"/>
    </row>
    <row r="1719" spans="1:1">
      <c r="A1719" s="37"/>
    </row>
    <row r="1720" spans="1:1">
      <c r="A1720" s="37"/>
    </row>
    <row r="1721" spans="1:1">
      <c r="A1721" s="37"/>
    </row>
    <row r="1722" spans="1:1">
      <c r="A1722" s="37"/>
    </row>
    <row r="1723" spans="1:1">
      <c r="A1723" s="37"/>
    </row>
    <row r="1724" spans="1:1">
      <c r="A1724" s="37"/>
    </row>
    <row r="1725" spans="1:1">
      <c r="A1725" s="37"/>
    </row>
    <row r="1726" spans="1:1">
      <c r="A1726" s="37"/>
    </row>
    <row r="1727" spans="1:1">
      <c r="A1727" s="37"/>
    </row>
    <row r="1728" spans="1:1">
      <c r="A1728" s="37"/>
    </row>
    <row r="1729" spans="1:1">
      <c r="A1729" s="37"/>
    </row>
    <row r="1730" spans="1:1">
      <c r="A1730" s="37"/>
    </row>
    <row r="1731" spans="1:1">
      <c r="A1731" s="37"/>
    </row>
    <row r="1732" spans="1:1">
      <c r="A1732" s="37"/>
    </row>
    <row r="1733" spans="1:1">
      <c r="A1733" s="37"/>
    </row>
    <row r="1734" spans="1:1">
      <c r="A1734" s="37"/>
    </row>
    <row r="1735" spans="1:1">
      <c r="A1735" s="37"/>
    </row>
    <row r="1736" spans="1:1">
      <c r="A1736" s="37"/>
    </row>
    <row r="1737" spans="1:1">
      <c r="A1737" s="37"/>
    </row>
    <row r="1738" spans="1:1">
      <c r="A1738" s="37"/>
    </row>
    <row r="1739" spans="1:1">
      <c r="A1739" s="37"/>
    </row>
    <row r="1740" spans="1:1">
      <c r="A1740" s="37"/>
    </row>
    <row r="1741" spans="1:1">
      <c r="A1741" s="37"/>
    </row>
    <row r="1742" spans="1:1">
      <c r="A1742" s="37"/>
    </row>
    <row r="1743" spans="1:1">
      <c r="A1743" s="37"/>
    </row>
    <row r="1744" spans="1:1">
      <c r="A1744" s="37"/>
    </row>
    <row r="1745" spans="1:1">
      <c r="A1745" s="37"/>
    </row>
    <row r="1746" spans="1:1">
      <c r="A1746" s="37"/>
    </row>
    <row r="1747" spans="1:1">
      <c r="A1747" s="37"/>
    </row>
    <row r="1748" spans="1:1">
      <c r="A1748" s="37"/>
    </row>
    <row r="1749" spans="1:1">
      <c r="A1749" s="37"/>
    </row>
    <row r="1750" spans="1:1">
      <c r="A1750" s="37"/>
    </row>
    <row r="1751" spans="1:1">
      <c r="A1751" s="37"/>
    </row>
    <row r="1752" spans="1:1">
      <c r="A1752" s="37"/>
    </row>
    <row r="1753" spans="1:1">
      <c r="A1753" s="37"/>
    </row>
    <row r="1754" spans="1:1">
      <c r="A1754" s="37"/>
    </row>
    <row r="1755" spans="1:1">
      <c r="A1755" s="37"/>
    </row>
    <row r="1756" spans="1:1">
      <c r="A1756" s="37"/>
    </row>
    <row r="1757" spans="1:1">
      <c r="A1757" s="37"/>
    </row>
    <row r="1758" spans="1:1">
      <c r="A1758" s="37"/>
    </row>
    <row r="1759" spans="1:1">
      <c r="A1759" s="37"/>
    </row>
    <row r="1760" spans="1:1">
      <c r="A1760" s="37"/>
    </row>
    <row r="1761" spans="1:1">
      <c r="A1761" s="37"/>
    </row>
    <row r="1762" spans="1:1">
      <c r="A1762" s="37"/>
    </row>
    <row r="1763" spans="1:1">
      <c r="A1763" s="37"/>
    </row>
    <row r="1764" spans="1:1">
      <c r="A1764" s="37"/>
    </row>
    <row r="1765" spans="1:1">
      <c r="A1765" s="37"/>
    </row>
    <row r="1766" spans="1:1">
      <c r="A1766" s="37"/>
    </row>
    <row r="1767" spans="1:1">
      <c r="A1767" s="37"/>
    </row>
    <row r="1768" spans="1:1">
      <c r="A1768" s="37"/>
    </row>
    <row r="1769" spans="1:1">
      <c r="A1769" s="37"/>
    </row>
    <row r="1770" spans="1:1">
      <c r="A1770" s="37"/>
    </row>
    <row r="1771" spans="1:1">
      <c r="A1771" s="37"/>
    </row>
    <row r="1772" spans="1:1">
      <c r="A1772" s="37"/>
    </row>
    <row r="1773" spans="1:1">
      <c r="A1773" s="37"/>
    </row>
    <row r="1774" spans="1:1">
      <c r="A1774" s="37"/>
    </row>
    <row r="1775" spans="1:1">
      <c r="A1775" s="37"/>
    </row>
    <row r="1776" spans="1:1">
      <c r="A1776" s="37"/>
    </row>
    <row r="1777" spans="1:1">
      <c r="A1777" s="37"/>
    </row>
    <row r="1778" spans="1:1">
      <c r="A1778" s="37"/>
    </row>
    <row r="1779" spans="1:1">
      <c r="A1779" s="37"/>
    </row>
    <row r="1780" spans="1:1">
      <c r="A1780" s="37"/>
    </row>
    <row r="1781" spans="1:1">
      <c r="A1781" s="37"/>
    </row>
    <row r="1782" spans="1:1">
      <c r="A1782" s="37"/>
    </row>
    <row r="1783" spans="1:1">
      <c r="A1783" s="37"/>
    </row>
    <row r="1784" spans="1:1">
      <c r="A1784" s="37"/>
    </row>
    <row r="1785" spans="1:1">
      <c r="A1785" s="37"/>
    </row>
    <row r="1786" spans="1:1">
      <c r="A1786" s="37"/>
    </row>
    <row r="1787" spans="1:1">
      <c r="A1787" s="37"/>
    </row>
    <row r="1788" spans="1:1">
      <c r="A1788" s="37"/>
    </row>
    <row r="1789" spans="1:1">
      <c r="A1789" s="37"/>
    </row>
    <row r="1790" spans="1:1">
      <c r="A1790" s="37"/>
    </row>
    <row r="1791" spans="1:1">
      <c r="A1791" s="37"/>
    </row>
    <row r="1792" spans="1:1">
      <c r="A1792" s="37"/>
    </row>
    <row r="1793" spans="1:1">
      <c r="A1793" s="37"/>
    </row>
    <row r="1794" spans="1:1">
      <c r="A1794" s="37"/>
    </row>
    <row r="1795" spans="1:1">
      <c r="A1795" s="37"/>
    </row>
    <row r="1796" spans="1:1">
      <c r="A1796" s="37"/>
    </row>
    <row r="1797" spans="1:1">
      <c r="A1797" s="37"/>
    </row>
    <row r="1798" spans="1:1">
      <c r="A1798" s="37"/>
    </row>
    <row r="1799" spans="1:1">
      <c r="A1799" s="37"/>
    </row>
    <row r="1800" spans="1:1">
      <c r="A1800" s="37"/>
    </row>
    <row r="1801" spans="1:1">
      <c r="A1801" s="37"/>
    </row>
    <row r="1802" spans="1:1">
      <c r="A1802" s="37"/>
    </row>
    <row r="1803" spans="1:1">
      <c r="A1803" s="37"/>
    </row>
    <row r="1804" spans="1:1">
      <c r="A1804" s="37"/>
    </row>
    <row r="1805" spans="1:1">
      <c r="A1805" s="37"/>
    </row>
    <row r="1806" spans="1:1">
      <c r="A1806" s="37"/>
    </row>
    <row r="1807" spans="1:1">
      <c r="A1807" s="37"/>
    </row>
    <row r="1808" spans="1:1">
      <c r="A1808" s="37"/>
    </row>
    <row r="1809" spans="1:1">
      <c r="A1809" s="37"/>
    </row>
    <row r="1810" spans="1:1">
      <c r="A1810" s="37"/>
    </row>
    <row r="1811" spans="1:1">
      <c r="A1811" s="37"/>
    </row>
    <row r="1812" spans="1:1">
      <c r="A1812" s="37"/>
    </row>
    <row r="1813" spans="1:1">
      <c r="A1813" s="37"/>
    </row>
    <row r="1814" spans="1:1">
      <c r="A1814" s="37"/>
    </row>
    <row r="1815" spans="1:1">
      <c r="A1815" s="37"/>
    </row>
    <row r="1816" spans="1:1">
      <c r="A1816" s="37"/>
    </row>
    <row r="1817" spans="1:1">
      <c r="A1817" s="37"/>
    </row>
    <row r="1818" spans="1:1">
      <c r="A1818" s="37"/>
    </row>
    <row r="1819" spans="1:1">
      <c r="A1819" s="37"/>
    </row>
    <row r="1820" spans="1:1">
      <c r="A1820" s="37"/>
    </row>
    <row r="1821" spans="1:1">
      <c r="A1821" s="37"/>
    </row>
    <row r="1822" spans="1:1">
      <c r="A1822" s="37"/>
    </row>
    <row r="1823" spans="1:1">
      <c r="A1823" s="37"/>
    </row>
    <row r="1824" spans="1:1">
      <c r="A1824" s="37"/>
    </row>
    <row r="1825" spans="1:1">
      <c r="A1825" s="37"/>
    </row>
    <row r="1826" spans="1:1">
      <c r="A1826" s="37"/>
    </row>
    <row r="1827" spans="1:1">
      <c r="A1827" s="37"/>
    </row>
    <row r="1828" spans="1:1">
      <c r="A1828" s="37"/>
    </row>
    <row r="1829" spans="1:1">
      <c r="A1829" s="37"/>
    </row>
    <row r="1830" spans="1:1">
      <c r="A1830" s="37"/>
    </row>
    <row r="1831" spans="1:1">
      <c r="A1831" s="37"/>
    </row>
    <row r="1832" spans="1:1">
      <c r="A1832" s="37"/>
    </row>
    <row r="1833" spans="1:1">
      <c r="A1833" s="37"/>
    </row>
    <row r="1834" spans="1:1">
      <c r="A1834" s="37"/>
    </row>
    <row r="1835" spans="1:1">
      <c r="A1835" s="37"/>
    </row>
    <row r="1836" spans="1:1">
      <c r="A1836" s="37"/>
    </row>
    <row r="1837" spans="1:1">
      <c r="A1837" s="37"/>
    </row>
    <row r="1838" spans="1:1">
      <c r="A1838" s="37"/>
    </row>
    <row r="1839" spans="1:1">
      <c r="A1839" s="37"/>
    </row>
    <row r="1840" spans="1:1">
      <c r="A1840" s="37"/>
    </row>
    <row r="1841" spans="1:1">
      <c r="A1841" s="37"/>
    </row>
    <row r="1842" spans="1:1">
      <c r="A1842" s="37"/>
    </row>
    <row r="1843" spans="1:1">
      <c r="A1843" s="37"/>
    </row>
    <row r="1844" spans="1:1">
      <c r="A1844" s="37"/>
    </row>
    <row r="1845" spans="1:1">
      <c r="A1845" s="37"/>
    </row>
    <row r="1846" spans="1:1">
      <c r="A1846" s="37"/>
    </row>
    <row r="1847" spans="1:1">
      <c r="A1847" s="37"/>
    </row>
    <row r="1848" spans="1:1">
      <c r="A1848" s="37"/>
    </row>
    <row r="1849" spans="1:1">
      <c r="A1849" s="37"/>
    </row>
    <row r="1850" spans="1:1">
      <c r="A1850" s="37"/>
    </row>
    <row r="1851" spans="1:1">
      <c r="A1851" s="37"/>
    </row>
    <row r="1852" spans="1:1">
      <c r="A1852" s="37"/>
    </row>
    <row r="1853" spans="1:1">
      <c r="A1853" s="37"/>
    </row>
    <row r="1854" spans="1:1">
      <c r="A1854" s="37"/>
    </row>
    <row r="1855" spans="1:1">
      <c r="A1855" s="37"/>
    </row>
    <row r="1856" spans="1:1">
      <c r="A1856" s="37"/>
    </row>
    <row r="1857" spans="1:1">
      <c r="A1857" s="37"/>
    </row>
    <row r="1858" spans="1:1">
      <c r="A1858" s="37"/>
    </row>
    <row r="1859" spans="1:1">
      <c r="A1859" s="37"/>
    </row>
    <row r="1860" spans="1:1">
      <c r="A1860" s="37"/>
    </row>
    <row r="1861" spans="1:1">
      <c r="A1861" s="37"/>
    </row>
    <row r="1862" spans="1:1">
      <c r="A1862" s="37"/>
    </row>
    <row r="1863" spans="1:1">
      <c r="A1863" s="37"/>
    </row>
    <row r="1864" spans="1:1">
      <c r="A1864" s="37"/>
    </row>
    <row r="1865" spans="1:1">
      <c r="A1865" s="37"/>
    </row>
    <row r="1866" spans="1:1">
      <c r="A1866" s="37"/>
    </row>
    <row r="1867" spans="1:1">
      <c r="A1867" s="37"/>
    </row>
    <row r="1868" spans="1:1">
      <c r="A1868" s="37"/>
    </row>
    <row r="1869" spans="1:1">
      <c r="A1869" s="37"/>
    </row>
    <row r="1870" spans="1:1">
      <c r="A1870" s="37"/>
    </row>
    <row r="1871" spans="1:1">
      <c r="A1871" s="37"/>
    </row>
    <row r="1872" spans="1:1">
      <c r="A1872" s="37"/>
    </row>
    <row r="1873" spans="1:1">
      <c r="A1873" s="37"/>
    </row>
    <row r="1874" spans="1:1">
      <c r="A1874" s="37"/>
    </row>
    <row r="1875" spans="1:1">
      <c r="A1875" s="37"/>
    </row>
    <row r="1876" spans="1:1">
      <c r="A1876" s="37"/>
    </row>
    <row r="1877" spans="1:1">
      <c r="A1877" s="37"/>
    </row>
    <row r="1878" spans="1:1">
      <c r="A1878" s="37"/>
    </row>
    <row r="1879" spans="1:1">
      <c r="A1879" s="37"/>
    </row>
    <row r="1880" spans="1:1">
      <c r="A1880" s="37"/>
    </row>
    <row r="1881" spans="1:1">
      <c r="A1881" s="37"/>
    </row>
    <row r="1882" spans="1:1">
      <c r="A1882" s="37"/>
    </row>
    <row r="1883" spans="1:1">
      <c r="A1883" s="37"/>
    </row>
    <row r="1884" spans="1:1">
      <c r="A1884" s="37"/>
    </row>
    <row r="1885" spans="1:1">
      <c r="A1885" s="37"/>
    </row>
    <row r="1886" spans="1:1">
      <c r="A1886" s="37"/>
    </row>
    <row r="1887" spans="1:1">
      <c r="A1887" s="37"/>
    </row>
    <row r="1888" spans="1:1">
      <c r="A1888" s="37"/>
    </row>
    <row r="1889" spans="1:1">
      <c r="A1889" s="37"/>
    </row>
    <row r="1890" spans="1:1">
      <c r="A1890" s="37"/>
    </row>
    <row r="1891" spans="1:1">
      <c r="A1891" s="37"/>
    </row>
    <row r="1892" spans="1:1">
      <c r="A1892" s="37"/>
    </row>
    <row r="1893" spans="1:1">
      <c r="A1893" s="37"/>
    </row>
    <row r="1894" spans="1:1">
      <c r="A1894" s="37"/>
    </row>
    <row r="1895" spans="1:1">
      <c r="A1895" s="37"/>
    </row>
    <row r="1896" spans="1:1">
      <c r="A1896" s="37"/>
    </row>
    <row r="1897" spans="1:1">
      <c r="A1897" s="37"/>
    </row>
    <row r="1898" spans="1:1">
      <c r="A1898" s="37"/>
    </row>
    <row r="1899" spans="1:1">
      <c r="A1899" s="37"/>
    </row>
    <row r="1900" spans="1:1">
      <c r="A1900" s="37"/>
    </row>
    <row r="1901" spans="1:1">
      <c r="A1901" s="37"/>
    </row>
    <row r="1902" spans="1:1">
      <c r="A1902" s="37"/>
    </row>
    <row r="1903" spans="1:1">
      <c r="A1903" s="37"/>
    </row>
    <row r="1904" spans="1:1">
      <c r="A1904" s="37"/>
    </row>
    <row r="1905" spans="1:1">
      <c r="A1905" s="37"/>
    </row>
    <row r="1906" spans="1:1">
      <c r="A1906" s="37"/>
    </row>
    <row r="1907" spans="1:1">
      <c r="A1907" s="37"/>
    </row>
    <row r="1908" spans="1:1">
      <c r="A1908" s="37"/>
    </row>
    <row r="1909" spans="1:1">
      <c r="A1909" s="37"/>
    </row>
    <row r="1910" spans="1:1">
      <c r="A1910" s="37"/>
    </row>
    <row r="1911" spans="1:1">
      <c r="A1911" s="37"/>
    </row>
    <row r="1912" spans="1:1">
      <c r="A1912" s="37"/>
    </row>
    <row r="1913" spans="1:1">
      <c r="A1913" s="37"/>
    </row>
    <row r="1914" spans="1:1">
      <c r="A1914" s="37"/>
    </row>
    <row r="1915" spans="1:1">
      <c r="A1915" s="37"/>
    </row>
    <row r="1916" spans="1:1">
      <c r="A1916" s="37"/>
    </row>
    <row r="1917" spans="1:1">
      <c r="A1917" s="37"/>
    </row>
    <row r="1918" spans="1:1">
      <c r="A1918" s="37"/>
    </row>
    <row r="1919" spans="1:1">
      <c r="A1919" s="37"/>
    </row>
    <row r="1920" spans="1:1">
      <c r="A1920" s="37"/>
    </row>
    <row r="1921" spans="1:1">
      <c r="A1921" s="37"/>
    </row>
    <row r="1922" spans="1:1">
      <c r="A1922" s="37"/>
    </row>
    <row r="1923" spans="1:1">
      <c r="A1923" s="37"/>
    </row>
    <row r="1924" spans="1:1">
      <c r="A1924" s="37"/>
    </row>
    <row r="1925" spans="1:1">
      <c r="A1925" s="37"/>
    </row>
    <row r="1926" spans="1:1">
      <c r="A1926" s="37"/>
    </row>
    <row r="1927" spans="1:1">
      <c r="A1927" s="37"/>
    </row>
    <row r="1928" spans="1:1">
      <c r="A1928" s="37"/>
    </row>
    <row r="1929" spans="1:1">
      <c r="A1929" s="37"/>
    </row>
    <row r="1930" spans="1:1">
      <c r="A1930" s="37"/>
    </row>
    <row r="1931" spans="1:1">
      <c r="A1931" s="37"/>
    </row>
    <row r="1932" spans="1:1">
      <c r="A1932" s="37"/>
    </row>
    <row r="1933" spans="1:1">
      <c r="A1933" s="37"/>
    </row>
    <row r="1934" spans="1:1">
      <c r="A1934" s="37"/>
    </row>
    <row r="1935" spans="1:1">
      <c r="A1935" s="37"/>
    </row>
    <row r="1936" spans="1:1">
      <c r="A1936" s="37"/>
    </row>
    <row r="1937" spans="1:1">
      <c r="A1937" s="37"/>
    </row>
    <row r="1938" spans="1:1">
      <c r="A1938" s="37"/>
    </row>
    <row r="1939" spans="1:1">
      <c r="A1939" s="37"/>
    </row>
    <row r="1940" spans="1:1">
      <c r="A1940" s="37"/>
    </row>
    <row r="1941" spans="1:1">
      <c r="A1941" s="37"/>
    </row>
    <row r="1942" spans="1:1">
      <c r="A1942" s="37"/>
    </row>
    <row r="1943" spans="1:1">
      <c r="A1943" s="37"/>
    </row>
    <row r="1944" spans="1:1">
      <c r="A1944" s="37"/>
    </row>
    <row r="1945" spans="1:1">
      <c r="A1945" s="37"/>
    </row>
    <row r="1946" spans="1:1">
      <c r="A1946" s="37"/>
    </row>
    <row r="1947" spans="1:1">
      <c r="A1947" s="37"/>
    </row>
    <row r="1948" spans="1:1">
      <c r="A1948" s="37"/>
    </row>
    <row r="1949" spans="1:1">
      <c r="A1949" s="37"/>
    </row>
    <row r="1950" spans="1:1">
      <c r="A1950" s="37"/>
    </row>
    <row r="1951" spans="1:1">
      <c r="A1951" s="37"/>
    </row>
    <row r="1952" spans="1:1">
      <c r="A1952" s="37"/>
    </row>
    <row r="1953" spans="1:1">
      <c r="A1953" s="37"/>
    </row>
    <row r="1954" spans="1:1">
      <c r="A1954" s="37"/>
    </row>
    <row r="1955" spans="1:1">
      <c r="A1955" s="37"/>
    </row>
    <row r="1956" spans="1:1">
      <c r="A1956" s="37"/>
    </row>
    <row r="1957" spans="1:1">
      <c r="A1957" s="37"/>
    </row>
    <row r="1958" spans="1:1">
      <c r="A1958" s="37"/>
    </row>
    <row r="1959" spans="1:1">
      <c r="A1959" s="37"/>
    </row>
    <row r="1960" spans="1:1">
      <c r="A1960" s="37"/>
    </row>
    <row r="1961" spans="1:1">
      <c r="A1961" s="37"/>
    </row>
    <row r="1962" spans="1:1">
      <c r="A1962" s="37"/>
    </row>
    <row r="1963" spans="1:1">
      <c r="A1963" s="37"/>
    </row>
    <row r="1964" spans="1:1">
      <c r="A1964" s="37"/>
    </row>
    <row r="1965" spans="1:1">
      <c r="A1965" s="37"/>
    </row>
    <row r="1966" spans="1:1">
      <c r="A1966" s="37"/>
    </row>
    <row r="1967" spans="1:1">
      <c r="A1967" s="37"/>
    </row>
    <row r="1968" spans="1:1">
      <c r="A1968" s="37"/>
    </row>
    <row r="1969" spans="1:1">
      <c r="A1969" s="37"/>
    </row>
    <row r="1970" spans="1:1">
      <c r="A1970" s="37"/>
    </row>
    <row r="1971" spans="1:1">
      <c r="A1971" s="37"/>
    </row>
    <row r="1972" spans="1:1">
      <c r="A1972" s="37"/>
    </row>
    <row r="1973" spans="1:1">
      <c r="A1973" s="37"/>
    </row>
    <row r="1974" spans="1:1">
      <c r="A1974" s="37"/>
    </row>
    <row r="1975" spans="1:1">
      <c r="A1975" s="37"/>
    </row>
    <row r="1976" spans="1:1">
      <c r="A1976" s="37"/>
    </row>
    <row r="1977" spans="1:1">
      <c r="A1977" s="37"/>
    </row>
    <row r="1978" spans="1:1">
      <c r="A1978" s="37"/>
    </row>
    <row r="1979" spans="1:1">
      <c r="A1979" s="37"/>
    </row>
    <row r="1980" spans="1:1">
      <c r="A1980" s="37"/>
    </row>
    <row r="1981" spans="1:1">
      <c r="A1981" s="37"/>
    </row>
    <row r="1982" spans="1:1">
      <c r="A1982" s="37"/>
    </row>
    <row r="1983" spans="1:1">
      <c r="A1983" s="37"/>
    </row>
    <row r="1984" spans="1:1">
      <c r="A1984" s="37"/>
    </row>
    <row r="1985" spans="1:1">
      <c r="A1985" s="37"/>
    </row>
    <row r="1986" spans="1:1">
      <c r="A1986" s="37"/>
    </row>
    <row r="1987" spans="1:1">
      <c r="A1987" s="37"/>
    </row>
    <row r="1988" spans="1:1">
      <c r="A1988" s="37"/>
    </row>
    <row r="1989" spans="1:1">
      <c r="A1989" s="37"/>
    </row>
    <row r="1990" spans="1:1">
      <c r="A1990" s="37"/>
    </row>
    <row r="1991" spans="1:1">
      <c r="A1991" s="37"/>
    </row>
    <row r="1992" spans="1:1">
      <c r="A1992" s="37"/>
    </row>
    <row r="1993" spans="1:1">
      <c r="A1993" s="37"/>
    </row>
    <row r="1994" spans="1:1">
      <c r="A1994" s="37"/>
    </row>
    <row r="1995" spans="1:1">
      <c r="A1995" s="37"/>
    </row>
    <row r="1996" spans="1:1">
      <c r="A1996" s="37"/>
    </row>
    <row r="1997" spans="1:1">
      <c r="A1997" s="37"/>
    </row>
    <row r="1998" spans="1:1">
      <c r="A1998" s="37"/>
    </row>
    <row r="1999" spans="1:1">
      <c r="A1999" s="37"/>
    </row>
    <row r="2000" spans="1:1">
      <c r="A2000" s="37"/>
    </row>
    <row r="2001" spans="1:1">
      <c r="A2001" s="37"/>
    </row>
    <row r="2002" spans="1:1">
      <c r="A2002" s="37"/>
    </row>
    <row r="2003" spans="1:1">
      <c r="A2003" s="37"/>
    </row>
    <row r="2004" spans="1:1">
      <c r="A2004" s="37"/>
    </row>
    <row r="2005" spans="1:1">
      <c r="A2005" s="37"/>
    </row>
    <row r="2006" spans="1:1">
      <c r="A2006" s="37"/>
    </row>
    <row r="2007" spans="1:1">
      <c r="A2007" s="37"/>
    </row>
    <row r="2008" spans="1:1">
      <c r="A2008" s="37"/>
    </row>
    <row r="2009" spans="1:1">
      <c r="A2009" s="37"/>
    </row>
    <row r="2010" spans="1:1">
      <c r="A2010" s="37"/>
    </row>
    <row r="2011" spans="1:1">
      <c r="A2011" s="37"/>
    </row>
    <row r="2012" spans="1:1">
      <c r="A2012" s="37"/>
    </row>
    <row r="2013" spans="1:1">
      <c r="A2013" s="37"/>
    </row>
    <row r="2014" spans="1:1">
      <c r="A2014" s="37"/>
    </row>
    <row r="2015" spans="1:1">
      <c r="A2015" s="37"/>
    </row>
    <row r="2016" spans="1:1">
      <c r="A2016" s="37"/>
    </row>
    <row r="2017" spans="1:1">
      <c r="A2017" s="37"/>
    </row>
    <row r="2018" spans="1:1">
      <c r="A2018" s="37"/>
    </row>
    <row r="2019" spans="1:1">
      <c r="A2019" s="37"/>
    </row>
    <row r="2020" spans="1:1">
      <c r="A2020" s="37"/>
    </row>
    <row r="2021" spans="1:1">
      <c r="A2021" s="37"/>
    </row>
    <row r="2022" spans="1:1">
      <c r="A2022" s="37"/>
    </row>
    <row r="2023" spans="1:1">
      <c r="A2023" s="37"/>
    </row>
    <row r="2024" spans="1:1">
      <c r="A2024" s="37"/>
    </row>
    <row r="2025" spans="1:1">
      <c r="A2025" s="37"/>
    </row>
    <row r="2026" spans="1:1">
      <c r="A2026" s="37"/>
    </row>
    <row r="2027" spans="1:1">
      <c r="A2027" s="37"/>
    </row>
    <row r="2028" spans="1:1">
      <c r="A2028" s="37"/>
    </row>
    <row r="2029" spans="1:1">
      <c r="A2029" s="37"/>
    </row>
    <row r="2030" spans="1:1">
      <c r="A2030" s="37"/>
    </row>
    <row r="2031" spans="1:1">
      <c r="A2031" s="37"/>
    </row>
    <row r="2032" spans="1:1">
      <c r="A2032" s="37"/>
    </row>
    <row r="2033" spans="1:1">
      <c r="A2033" s="37"/>
    </row>
    <row r="2034" spans="1:1">
      <c r="A2034" s="37"/>
    </row>
    <row r="2035" spans="1:1">
      <c r="A2035" s="37"/>
    </row>
    <row r="2036" spans="1:1">
      <c r="A2036" s="37"/>
    </row>
    <row r="2037" spans="1:1">
      <c r="A2037" s="37"/>
    </row>
    <row r="2038" spans="1:1">
      <c r="A2038" s="37"/>
    </row>
    <row r="2039" spans="1:1">
      <c r="A2039" s="37"/>
    </row>
    <row r="2040" spans="1:1">
      <c r="A2040" s="37"/>
    </row>
    <row r="2041" spans="1:1">
      <c r="A2041" s="37"/>
    </row>
    <row r="2042" spans="1:1">
      <c r="A2042" s="37"/>
    </row>
    <row r="2043" spans="1:1">
      <c r="A2043" s="37"/>
    </row>
    <row r="2044" spans="1:1">
      <c r="A2044" s="37"/>
    </row>
    <row r="2045" spans="1:1">
      <c r="A2045" s="37"/>
    </row>
    <row r="2046" spans="1:1">
      <c r="A2046" s="37"/>
    </row>
    <row r="2047" spans="1:1">
      <c r="A2047" s="37"/>
    </row>
    <row r="2048" spans="1:1">
      <c r="A2048" s="37"/>
    </row>
    <row r="2049" spans="1:1">
      <c r="A2049" s="37"/>
    </row>
    <row r="2050" spans="1:1">
      <c r="A2050" s="37"/>
    </row>
    <row r="2051" spans="1:1">
      <c r="A2051" s="37"/>
    </row>
    <row r="2052" spans="1:1">
      <c r="A2052" s="37"/>
    </row>
    <row r="2053" spans="1:1">
      <c r="A2053" s="37"/>
    </row>
    <row r="2054" spans="1:1">
      <c r="A2054" s="37"/>
    </row>
    <row r="2055" spans="1:1">
      <c r="A2055" s="37"/>
    </row>
    <row r="2056" spans="1:1">
      <c r="A2056" s="37"/>
    </row>
    <row r="2057" spans="1:1">
      <c r="A2057" s="37"/>
    </row>
    <row r="2058" spans="1:1">
      <c r="A2058" s="37"/>
    </row>
    <row r="2059" spans="1:1">
      <c r="A2059" s="37"/>
    </row>
    <row r="2060" spans="1:1">
      <c r="A2060" s="37"/>
    </row>
    <row r="2061" spans="1:1">
      <c r="A2061" s="37"/>
    </row>
    <row r="2062" spans="1:1">
      <c r="A2062" s="37"/>
    </row>
    <row r="2063" spans="1:1">
      <c r="A2063" s="37"/>
    </row>
    <row r="2064" spans="1:1">
      <c r="A2064" s="37"/>
    </row>
    <row r="2065" spans="1:1">
      <c r="A2065" s="37"/>
    </row>
    <row r="2066" spans="1:1">
      <c r="A2066" s="37"/>
    </row>
    <row r="2067" spans="1:1">
      <c r="A2067" s="37"/>
    </row>
    <row r="2068" spans="1:1">
      <c r="A2068" s="37"/>
    </row>
    <row r="2069" spans="1:1">
      <c r="A2069" s="37"/>
    </row>
    <row r="2070" spans="1:1">
      <c r="A2070" s="37"/>
    </row>
    <row r="2071" spans="1:1">
      <c r="A2071" s="37"/>
    </row>
    <row r="2072" spans="1:1">
      <c r="A2072" s="37"/>
    </row>
    <row r="2073" spans="1:1">
      <c r="A2073" s="37"/>
    </row>
    <row r="2074" spans="1:1">
      <c r="A2074" s="37"/>
    </row>
    <row r="2075" spans="1:1">
      <c r="A2075" s="37"/>
    </row>
    <row r="2076" spans="1:1">
      <c r="A2076" s="37"/>
    </row>
    <row r="2077" spans="1:1">
      <c r="A2077" s="37"/>
    </row>
    <row r="2078" spans="1:1">
      <c r="A2078" s="37"/>
    </row>
    <row r="2079" spans="1:1">
      <c r="A2079" s="37"/>
    </row>
    <row r="2080" spans="1:1">
      <c r="A2080" s="37"/>
    </row>
    <row r="2081" spans="1:1">
      <c r="A2081" s="37"/>
    </row>
    <row r="2082" spans="1:1">
      <c r="A2082" s="37"/>
    </row>
    <row r="2083" spans="1:1">
      <c r="A2083" s="37"/>
    </row>
    <row r="2084" spans="1:1">
      <c r="A2084" s="37"/>
    </row>
    <row r="2085" spans="1:1">
      <c r="A2085" s="37"/>
    </row>
    <row r="2086" spans="1:1">
      <c r="A2086" s="37"/>
    </row>
    <row r="2087" spans="1:1">
      <c r="A2087" s="37"/>
    </row>
    <row r="2088" spans="1:1">
      <c r="A2088" s="37"/>
    </row>
    <row r="2089" spans="1:1">
      <c r="A2089" s="37"/>
    </row>
    <row r="2090" spans="1:1">
      <c r="A2090" s="37"/>
    </row>
    <row r="2091" spans="1:1">
      <c r="A2091" s="37"/>
    </row>
    <row r="2092" spans="1:1">
      <c r="A2092" s="37"/>
    </row>
    <row r="2093" spans="1:1">
      <c r="A2093" s="37"/>
    </row>
    <row r="2094" spans="1:1">
      <c r="A2094" s="37"/>
    </row>
    <row r="2095" spans="1:1">
      <c r="A2095" s="37"/>
    </row>
    <row r="2096" spans="1:1">
      <c r="A2096" s="37"/>
    </row>
    <row r="2097" spans="1:1">
      <c r="A2097" s="37"/>
    </row>
    <row r="2098" spans="1:1">
      <c r="A2098" s="37"/>
    </row>
    <row r="2099" spans="1:1">
      <c r="A2099" s="37"/>
    </row>
    <row r="2100" spans="1:1">
      <c r="A2100" s="37"/>
    </row>
    <row r="2101" spans="1:1">
      <c r="A2101" s="37"/>
    </row>
    <row r="2102" spans="1:1">
      <c r="A2102" s="37"/>
    </row>
    <row r="2103" spans="1:1">
      <c r="A2103" s="37"/>
    </row>
    <row r="2104" spans="1:1">
      <c r="A2104" s="37"/>
    </row>
    <row r="2105" spans="1:1">
      <c r="A2105" s="37"/>
    </row>
    <row r="2106" spans="1:1">
      <c r="A2106" s="37"/>
    </row>
    <row r="2107" spans="1:1">
      <c r="A2107" s="37"/>
    </row>
    <row r="2108" spans="1:1">
      <c r="A2108" s="37"/>
    </row>
    <row r="2109" spans="1:1">
      <c r="A2109" s="37"/>
    </row>
    <row r="2110" spans="1:1">
      <c r="A2110" s="37"/>
    </row>
    <row r="2111" spans="1:1">
      <c r="A2111" s="37"/>
    </row>
    <row r="2112" spans="1:1">
      <c r="A2112" s="37"/>
    </row>
    <row r="2113" spans="1:1">
      <c r="A2113" s="37"/>
    </row>
    <row r="2114" spans="1:1">
      <c r="A2114" s="37"/>
    </row>
    <row r="2115" spans="1:1">
      <c r="A2115" s="37"/>
    </row>
    <row r="2116" spans="1:1">
      <c r="A2116" s="37"/>
    </row>
    <row r="2117" spans="1:1">
      <c r="A2117" s="37"/>
    </row>
    <row r="2118" spans="1:1">
      <c r="A2118" s="37"/>
    </row>
    <row r="2119" spans="1:1">
      <c r="A2119" s="37"/>
    </row>
    <row r="2120" spans="1:1">
      <c r="A2120" s="37"/>
    </row>
    <row r="2121" spans="1:1">
      <c r="A2121" s="37"/>
    </row>
    <row r="2122" spans="1:1">
      <c r="A2122" s="37"/>
    </row>
    <row r="2123" spans="1:1">
      <c r="A2123" s="37"/>
    </row>
    <row r="2124" spans="1:1">
      <c r="A2124" s="37"/>
    </row>
    <row r="2125" spans="1:1">
      <c r="A2125" s="37"/>
    </row>
    <row r="2126" spans="1:1">
      <c r="A2126" s="37"/>
    </row>
    <row r="2127" spans="1:1">
      <c r="A2127" s="37"/>
    </row>
    <row r="2128" spans="1:1">
      <c r="A2128" s="37"/>
    </row>
    <row r="2129" spans="1:1">
      <c r="A2129" s="37"/>
    </row>
    <row r="2130" spans="1:1">
      <c r="A2130" s="37"/>
    </row>
    <row r="2131" spans="1:1">
      <c r="A2131" s="37"/>
    </row>
    <row r="2132" spans="1:1">
      <c r="A2132" s="37"/>
    </row>
    <row r="2133" spans="1:1">
      <c r="A2133" s="37"/>
    </row>
    <row r="2134" spans="1:1">
      <c r="A2134" s="37"/>
    </row>
    <row r="2135" spans="1:1">
      <c r="A2135" s="37"/>
    </row>
    <row r="2136" spans="1:1">
      <c r="A2136" s="37"/>
    </row>
    <row r="2137" spans="1:1">
      <c r="A2137" s="37"/>
    </row>
    <row r="2138" spans="1:1">
      <c r="A2138" s="37"/>
    </row>
    <row r="2139" spans="1:1">
      <c r="A2139" s="37"/>
    </row>
    <row r="2140" spans="1:1">
      <c r="A2140" s="37"/>
    </row>
    <row r="2141" spans="1:1">
      <c r="A2141" s="37"/>
    </row>
    <row r="2142" spans="1:1">
      <c r="A2142" s="37"/>
    </row>
    <row r="2143" spans="1:1">
      <c r="A2143" s="37"/>
    </row>
    <row r="2144" spans="1:1">
      <c r="A2144" s="37"/>
    </row>
    <row r="2145" spans="1:1">
      <c r="A2145" s="37"/>
    </row>
    <row r="2146" spans="1:1">
      <c r="A2146" s="37"/>
    </row>
    <row r="2147" spans="1:1">
      <c r="A2147" s="37"/>
    </row>
    <row r="2148" spans="1:1">
      <c r="A2148" s="37"/>
    </row>
    <row r="2149" spans="1:1">
      <c r="A2149" s="37"/>
    </row>
    <row r="2150" spans="1:1">
      <c r="A2150" s="37"/>
    </row>
    <row r="2151" spans="1:1">
      <c r="A2151" s="37"/>
    </row>
    <row r="2152" spans="1:1">
      <c r="A2152" s="37"/>
    </row>
    <row r="2153" spans="1:1">
      <c r="A2153" s="37"/>
    </row>
    <row r="2154" spans="1:1">
      <c r="A2154" s="37"/>
    </row>
    <row r="2155" spans="1:1">
      <c r="A2155" s="37"/>
    </row>
    <row r="2156" spans="1:1">
      <c r="A2156" s="37"/>
    </row>
    <row r="2157" spans="1:1">
      <c r="A2157" s="37"/>
    </row>
    <row r="2158" spans="1:1">
      <c r="A2158" s="37"/>
    </row>
    <row r="2159" spans="1:1">
      <c r="A2159" s="37"/>
    </row>
    <row r="2160" spans="1:1">
      <c r="A2160" s="37"/>
    </row>
    <row r="2161" spans="1:1">
      <c r="A2161" s="37"/>
    </row>
    <row r="2162" spans="1:1">
      <c r="A2162" s="37"/>
    </row>
    <row r="2163" spans="1:1">
      <c r="A2163" s="37"/>
    </row>
    <row r="2164" spans="1:1">
      <c r="A2164" s="37"/>
    </row>
    <row r="2165" spans="1:1">
      <c r="A2165" s="37"/>
    </row>
    <row r="2166" spans="1:1">
      <c r="A2166" s="37"/>
    </row>
    <row r="2167" spans="1:1">
      <c r="A2167" s="37"/>
    </row>
    <row r="2168" spans="1:1">
      <c r="A2168" s="37"/>
    </row>
    <row r="2169" spans="1:1">
      <c r="A2169" s="37"/>
    </row>
    <row r="2170" spans="1:1">
      <c r="A2170" s="37"/>
    </row>
    <row r="2171" spans="1:1">
      <c r="A2171" s="37"/>
    </row>
    <row r="2172" spans="1:1">
      <c r="A2172" s="37"/>
    </row>
    <row r="2173" spans="1:1">
      <c r="A2173" s="37"/>
    </row>
    <row r="2174" spans="1:1">
      <c r="A2174" s="37"/>
    </row>
    <row r="2175" spans="1:1">
      <c r="A2175" s="37"/>
    </row>
    <row r="2176" spans="1:1">
      <c r="A2176" s="37"/>
    </row>
    <row r="2177" spans="1:1">
      <c r="A2177" s="37"/>
    </row>
    <row r="2178" spans="1:1">
      <c r="A2178" s="37"/>
    </row>
    <row r="2179" spans="1:1">
      <c r="A2179" s="37"/>
    </row>
    <row r="2180" spans="1:1">
      <c r="A2180" s="37"/>
    </row>
    <row r="2181" spans="1:1">
      <c r="A2181" s="37"/>
    </row>
    <row r="2182" spans="1:1">
      <c r="A2182" s="37"/>
    </row>
    <row r="2183" spans="1:1">
      <c r="A2183" s="37"/>
    </row>
    <row r="2184" spans="1:1">
      <c r="A2184" s="37"/>
    </row>
    <row r="2185" spans="1:1">
      <c r="A2185" s="37"/>
    </row>
    <row r="2186" spans="1:1">
      <c r="A2186" s="37"/>
    </row>
    <row r="2187" spans="1:1">
      <c r="A2187" s="37"/>
    </row>
    <row r="2188" spans="1:1">
      <c r="A2188" s="37"/>
    </row>
    <row r="2189" spans="1:1">
      <c r="A2189" s="37"/>
    </row>
    <row r="2190" spans="1:1">
      <c r="A2190" s="37"/>
    </row>
    <row r="2191" spans="1:1">
      <c r="A2191" s="37"/>
    </row>
    <row r="2192" spans="1:1">
      <c r="A2192" s="37"/>
    </row>
    <row r="2193" spans="1:1">
      <c r="A2193" s="37"/>
    </row>
    <row r="2194" spans="1:1">
      <c r="A2194" s="37"/>
    </row>
    <row r="2195" spans="1:1">
      <c r="A2195" s="37"/>
    </row>
    <row r="2196" spans="1:1">
      <c r="A2196" s="37"/>
    </row>
    <row r="2197" spans="1:1">
      <c r="A2197" s="37"/>
    </row>
    <row r="2198" spans="1:1">
      <c r="A2198" s="37"/>
    </row>
    <row r="2199" spans="1:1">
      <c r="A2199" s="37"/>
    </row>
    <row r="2200" spans="1:1">
      <c r="A2200" s="37"/>
    </row>
    <row r="2201" spans="1:1">
      <c r="A2201" s="37"/>
    </row>
    <row r="2202" spans="1:1">
      <c r="A2202" s="37"/>
    </row>
    <row r="2203" spans="1:1">
      <c r="A2203" s="37"/>
    </row>
    <row r="2204" spans="1:1">
      <c r="A2204" s="37"/>
    </row>
    <row r="2205" spans="1:1">
      <c r="A2205" s="37"/>
    </row>
    <row r="2206" spans="1:1">
      <c r="A2206" s="37"/>
    </row>
    <row r="2207" spans="1:1">
      <c r="A2207" s="37"/>
    </row>
    <row r="2208" spans="1:1">
      <c r="A2208" s="37"/>
    </row>
    <row r="2209" spans="1:1">
      <c r="A2209" s="37"/>
    </row>
    <row r="2210" spans="1:1">
      <c r="A2210" s="37"/>
    </row>
    <row r="2211" spans="1:1">
      <c r="A2211" s="37"/>
    </row>
    <row r="2212" spans="1:1">
      <c r="A2212" s="37"/>
    </row>
    <row r="2213" spans="1:1">
      <c r="A2213" s="37"/>
    </row>
    <row r="2214" spans="1:1">
      <c r="A2214" s="37"/>
    </row>
    <row r="2215" spans="1:1">
      <c r="A2215" s="37"/>
    </row>
    <row r="2216" spans="1:1">
      <c r="A2216" s="37"/>
    </row>
    <row r="2217" spans="1:1">
      <c r="A2217" s="37"/>
    </row>
    <row r="2218" spans="1:1">
      <c r="A2218" s="37"/>
    </row>
    <row r="2219" spans="1:1">
      <c r="A2219" s="37"/>
    </row>
    <row r="2220" spans="1:1">
      <c r="A2220" s="37"/>
    </row>
    <row r="2221" spans="1:1">
      <c r="A2221" s="37"/>
    </row>
    <row r="2222" spans="1:1">
      <c r="A2222" s="37"/>
    </row>
    <row r="2223" spans="1:1">
      <c r="A2223" s="37"/>
    </row>
    <row r="2224" spans="1:1">
      <c r="A2224" s="37"/>
    </row>
    <row r="2225" spans="1:1">
      <c r="A2225" s="37"/>
    </row>
    <row r="2226" spans="1:1">
      <c r="A2226" s="37"/>
    </row>
    <row r="2227" spans="1:1">
      <c r="A2227" s="37"/>
    </row>
    <row r="2228" spans="1:1">
      <c r="A2228" s="37"/>
    </row>
    <row r="2229" spans="1:1">
      <c r="A2229" s="37"/>
    </row>
    <row r="2230" spans="1:1">
      <c r="A2230" s="37"/>
    </row>
    <row r="2231" spans="1:1">
      <c r="A2231" s="37"/>
    </row>
    <row r="2232" spans="1:1">
      <c r="A2232" s="37"/>
    </row>
    <row r="2233" spans="1:1">
      <c r="A2233" s="37"/>
    </row>
    <row r="2234" spans="1:1">
      <c r="A2234" s="37"/>
    </row>
    <row r="2235" spans="1:1">
      <c r="A2235" s="37"/>
    </row>
    <row r="2236" spans="1:1">
      <c r="A2236" s="37"/>
    </row>
    <row r="2237" spans="1:1">
      <c r="A2237" s="37"/>
    </row>
    <row r="2238" spans="1:1">
      <c r="A2238" s="37"/>
    </row>
    <row r="2239" spans="1:1">
      <c r="A2239" s="37"/>
    </row>
    <row r="2240" spans="1:1">
      <c r="A2240" s="37"/>
    </row>
    <row r="2241" spans="1:1">
      <c r="A2241" s="37"/>
    </row>
    <row r="2242" spans="1:1">
      <c r="A2242" s="37"/>
    </row>
    <row r="2243" spans="1:1">
      <c r="A2243" s="37"/>
    </row>
    <row r="2244" spans="1:1">
      <c r="A2244" s="37"/>
    </row>
    <row r="2245" spans="1:1">
      <c r="A2245" s="37"/>
    </row>
    <row r="2246" spans="1:1">
      <c r="A2246" s="37"/>
    </row>
    <row r="2247" spans="1:1">
      <c r="A2247" s="37"/>
    </row>
    <row r="2248" spans="1:1">
      <c r="A2248" s="37"/>
    </row>
    <row r="2249" spans="1:1">
      <c r="A2249" s="37"/>
    </row>
  </sheetData>
  <sheetProtection password="C338" sheet="1" objects="1" scenarios="1"/>
  <customSheetViews>
    <customSheetView guid="{3A38DF7A-C35E-4DD3-9893-26310A3EF836}" scale="70" showPageBreaks="1" fitToPage="1" hiddenRows="1" showRuler="0">
      <selection activeCell="A3" sqref="A3:I3"/>
      <pageMargins left="0.5" right="0.5" top="0.5" bottom="0.5" header="0.5" footer="0.5"/>
      <printOptions horizontalCentered="1"/>
      <pageSetup scale="53" orientation="portrait" r:id="rId1"/>
      <headerFooter alignWithMargins="0">
        <oddHeader>&amp;R&amp;12Page &amp;P of &amp;N</oddHeader>
      </headerFooter>
    </customSheetView>
    <customSheetView guid="{F96D6087-3330-4A81-95EC-26BA83722A49}" scale="75" showPageBreaks="1" fitToPage="1" hiddenRows="1" showRuler="0" topLeftCell="A35">
      <selection activeCell="I49" sqref="I49"/>
      <pageMargins left="0.5" right="0.5" top="0.5" bottom="0.5" header="0.5" footer="0.5"/>
      <printOptions horizontalCentered="1"/>
      <pageSetup scale="53" orientation="portrait" r:id="rId2"/>
      <headerFooter alignWithMargins="0">
        <oddHeader>&amp;R&amp;12Page &amp;P of &amp;N</oddHeader>
      </headerFooter>
    </customSheetView>
    <customSheetView guid="{DA967730-B71F-4038-B1B7-9D4790729C5D}" scale="75" showPageBreaks="1" fitToPage="1" hiddenRows="1" showRuler="0" topLeftCell="A35">
      <selection activeCell="I49" sqref="I49"/>
      <pageMargins left="0.5" right="0.5" top="0.5" bottom="0.5" header="0.5" footer="0.5"/>
      <printOptions horizontalCentered="1"/>
      <pageSetup scale="53" orientation="portrait" r:id="rId3"/>
      <headerFooter alignWithMargins="0">
        <oddHeader>&amp;R&amp;12Page &amp;P of &amp;N</oddHeader>
      </headerFooter>
    </customSheetView>
    <customSheetView guid="{4C7C2344-134C-465A-ADEB-A5E96AAE2308}" scale="75" showPageBreaks="1" fitToPage="1" hiddenRows="1" showRuler="0" topLeftCell="A35">
      <selection activeCell="I49" sqref="I49"/>
      <pageMargins left="0.5" right="0.5" top="0.5" bottom="0.5" header="0.5" footer="0.5"/>
      <printOptions horizontalCentered="1"/>
      <pageSetup scale="53" orientation="portrait" r:id="rId4"/>
      <headerFooter alignWithMargins="0">
        <oddHeader>&amp;R&amp;12Page &amp;P of &amp;N</oddHeader>
      </headerFooter>
    </customSheetView>
    <customSheetView guid="{FAAD9AAC-1337-43AB-BF1F-CCF9DFCF5B78}" scale="75" fitToPage="1" hiddenRows="1" showRuler="0" topLeftCell="A35">
      <selection activeCell="I49" sqref="I49"/>
      <pageMargins left="0.5" right="0.5" top="0.5" bottom="0.5" header="0.5" footer="0.5"/>
      <printOptions horizontalCentered="1"/>
      <pageSetup scale="53" orientation="portrait" r:id="rId5"/>
      <headerFooter alignWithMargins="0">
        <oddHeader>&amp;R&amp;12Page &amp;P of &amp;N</oddHeader>
      </headerFooter>
    </customSheetView>
    <customSheetView guid="{71B42B22-A376-44B5-B0C1-23FC1AA3DBA2}" scale="75" fitToPage="1" hiddenRows="1" showRuler="0">
      <selection activeCell="D6" sqref="D6"/>
      <pageMargins left="0.5" right="0.5" top="0.5" bottom="0.5" header="0.5" footer="0.5"/>
      <printOptions horizontalCentered="1"/>
      <pageSetup scale="53" orientation="portrait" r:id="rId6"/>
      <headerFooter alignWithMargins="0">
        <oddHeader>&amp;R&amp;14Page &amp;P of &amp;N</oddHeader>
      </headerFooter>
    </customSheetView>
    <customSheetView guid="{28948E05-8F34-4F1E-96FB-A80A6A844600}" scale="75" showPageBreaks="1" fitToPage="1" hiddenRows="1" showRuler="0">
      <selection activeCell="D6" sqref="D6"/>
      <pageMargins left="0.5" right="0.5" top="0.5" bottom="0.5" header="0.5" footer="0.5"/>
      <printOptions horizontalCentered="1"/>
      <pageSetup scale="53" orientation="portrait" r:id="rId7"/>
      <headerFooter alignWithMargins="0">
        <oddHeader>&amp;R&amp;12Page &amp;P of &amp;N</oddHeader>
      </headerFooter>
    </customSheetView>
    <customSheetView guid="{DC91DEF3-837B-4BB9-A81E-3B78C5914E6C}" scale="75" showPageBreaks="1" fitToPage="1" hiddenRows="1" showRuler="0">
      <selection activeCell="G9" sqref="G9"/>
      <pageMargins left="0.5" right="0.5" top="0.5" bottom="0.5" header="0.5" footer="0.5"/>
      <printOptions horizontalCentered="1"/>
      <pageSetup scale="53" orientation="portrait" r:id="rId8"/>
      <headerFooter alignWithMargins="0">
        <oddHeader>&amp;R&amp;12Page &amp;P of &amp;N</oddHeader>
      </headerFooter>
    </customSheetView>
    <customSheetView guid="{416404B7-8533-4A12-ABD0-58CFDEB49D80}" scale="75" fitToPage="1">
      <selection activeCell="F45" sqref="F45"/>
      <pageMargins left="0.75" right="0.75" top="1" bottom="1" header="0.5" footer="0.5"/>
      <printOptions horizontalCentered="1"/>
      <pageSetup scale="42" orientation="portrait" r:id="rId9"/>
      <headerFooter alignWithMargins="0"/>
    </customSheetView>
  </customSheetViews>
  <mergeCells count="3">
    <mergeCell ref="A1:I1"/>
    <mergeCell ref="A3:I3"/>
    <mergeCell ref="A2:I2"/>
  </mergeCells>
  <phoneticPr fontId="0" type="noConversion"/>
  <printOptions horizontalCentered="1"/>
  <pageMargins left="0.75" right="0.75" top="1" bottom="1" header="0.5" footer="0.5"/>
  <pageSetup scale="42" orientation="portrait" r:id="rId1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V244"/>
  <sheetViews>
    <sheetView showGridLines="0" showWhiteSpace="0" zoomScaleNormal="100" zoomScalePageLayoutView="75" workbookViewId="0">
      <selection sqref="A1:U1"/>
    </sheetView>
  </sheetViews>
  <sheetFormatPr defaultColWidth="9.109375" defaultRowHeight="15"/>
  <cols>
    <col min="1" max="1" width="14.6640625" style="319" customWidth="1"/>
    <col min="2" max="2" width="4.33203125" style="319" customWidth="1"/>
    <col min="3" max="3" width="40.5546875" style="319" customWidth="1"/>
    <col min="4" max="4" width="41.44140625" style="319" customWidth="1"/>
    <col min="5" max="5" width="17.88671875" style="321" customWidth="1"/>
    <col min="6" max="6" width="26.109375" style="319" customWidth="1"/>
    <col min="7" max="7" width="20.109375" style="319" customWidth="1"/>
    <col min="8" max="8" width="19.88671875" style="319" customWidth="1"/>
    <col min="9" max="10" width="18.33203125" style="319" bestFit="1" customWidth="1"/>
    <col min="11" max="11" width="19" style="319" customWidth="1"/>
    <col min="12" max="12" width="20.44140625" style="319" customWidth="1"/>
    <col min="13" max="15" width="18.33203125" style="319" bestFit="1" customWidth="1"/>
    <col min="16" max="16" width="22" style="319" bestFit="1" customWidth="1"/>
    <col min="17" max="17" width="18.33203125" style="319" bestFit="1" customWidth="1"/>
    <col min="18" max="18" width="21.44140625" style="319" customWidth="1"/>
    <col min="19" max="19" width="19.5546875" style="319" customWidth="1"/>
    <col min="20" max="20" width="20.109375" style="319" customWidth="1"/>
    <col min="21" max="21" width="18.44140625" style="319" customWidth="1"/>
    <col min="22" max="22" width="9.6640625" style="319" bestFit="1" customWidth="1"/>
    <col min="23" max="16384" width="9.109375" style="319"/>
  </cols>
  <sheetData>
    <row r="1" spans="1:21" ht="21" customHeight="1">
      <c r="A1" s="1436" t="s">
        <v>397</v>
      </c>
      <c r="B1" s="1436"/>
      <c r="C1" s="1436"/>
      <c r="D1" s="1436"/>
      <c r="E1" s="1436"/>
      <c r="F1" s="1436"/>
      <c r="G1" s="1436"/>
      <c r="H1" s="1436"/>
      <c r="I1" s="1436"/>
      <c r="J1" s="1436"/>
      <c r="K1" s="1436"/>
      <c r="L1" s="1436"/>
      <c r="M1" s="1436"/>
      <c r="N1" s="1436"/>
      <c r="O1" s="1436"/>
      <c r="P1" s="1436"/>
      <c r="Q1" s="1436"/>
      <c r="R1" s="1436"/>
      <c r="S1" s="1436"/>
      <c r="T1" s="1436"/>
      <c r="U1" s="1436"/>
    </row>
    <row r="2" spans="1:21" ht="21" customHeight="1">
      <c r="A2" s="1436" t="s">
        <v>398</v>
      </c>
      <c r="B2" s="1436"/>
      <c r="C2" s="1436"/>
      <c r="D2" s="1436"/>
      <c r="E2" s="1436"/>
      <c r="F2" s="1436"/>
      <c r="G2" s="1436"/>
      <c r="H2" s="1436"/>
      <c r="I2" s="1436"/>
      <c r="J2" s="1436"/>
      <c r="K2" s="1436"/>
      <c r="L2" s="1436"/>
      <c r="M2" s="1436"/>
      <c r="N2" s="1436"/>
      <c r="O2" s="1436"/>
      <c r="P2" s="1436"/>
      <c r="Q2" s="1436"/>
      <c r="R2" s="1436"/>
      <c r="S2" s="1436"/>
      <c r="T2" s="1436"/>
      <c r="U2" s="1436"/>
    </row>
    <row r="3" spans="1:21" ht="21" customHeight="1">
      <c r="A3" s="1436" t="s">
        <v>992</v>
      </c>
      <c r="B3" s="1436"/>
      <c r="C3" s="1436"/>
      <c r="D3" s="1436"/>
      <c r="E3" s="1436"/>
      <c r="F3" s="1436"/>
      <c r="G3" s="1436"/>
      <c r="H3" s="1436"/>
      <c r="I3" s="1436"/>
      <c r="J3" s="1436"/>
      <c r="K3" s="1436"/>
      <c r="L3" s="1436"/>
      <c r="M3" s="1436"/>
      <c r="N3" s="1436"/>
      <c r="O3" s="1436"/>
      <c r="P3" s="1436"/>
      <c r="Q3" s="1436"/>
      <c r="R3" s="1436"/>
      <c r="S3" s="1436"/>
      <c r="T3" s="1436"/>
      <c r="U3" s="1436"/>
    </row>
    <row r="4" spans="1:21" ht="21" customHeight="1">
      <c r="B4" s="505"/>
      <c r="C4" s="636"/>
      <c r="D4" s="512"/>
      <c r="E4" s="512"/>
      <c r="F4" s="339"/>
      <c r="G4" s="633"/>
      <c r="H4" s="339"/>
      <c r="I4" s="339"/>
      <c r="J4" s="339"/>
      <c r="K4" s="339"/>
      <c r="L4" s="339"/>
      <c r="M4" s="339"/>
      <c r="N4" s="634"/>
      <c r="O4" s="634"/>
      <c r="P4" s="634"/>
      <c r="Q4" s="634"/>
      <c r="U4" s="339"/>
    </row>
    <row r="5" spans="1:21" ht="21" customHeight="1" thickBot="1">
      <c r="A5" s="340"/>
      <c r="B5" s="341"/>
      <c r="C5" s="341"/>
      <c r="D5" s="341"/>
      <c r="E5" s="342"/>
      <c r="F5" s="341"/>
      <c r="G5" s="635"/>
      <c r="H5" s="343"/>
      <c r="I5" s="343"/>
      <c r="J5" s="343"/>
      <c r="K5" s="344"/>
      <c r="L5" s="343"/>
      <c r="M5" s="343"/>
      <c r="N5" s="635"/>
      <c r="O5" s="611"/>
      <c r="P5" s="320"/>
      <c r="Q5" s="635"/>
      <c r="U5" s="319" t="s">
        <v>838</v>
      </c>
    </row>
    <row r="6" spans="1:21" ht="16.2" thickBot="1">
      <c r="A6" s="345" t="s">
        <v>666</v>
      </c>
      <c r="B6" s="346"/>
      <c r="D6" s="347"/>
      <c r="E6" s="348"/>
      <c r="F6" s="343"/>
      <c r="G6" s="947" t="s">
        <v>17</v>
      </c>
      <c r="H6" s="1437" t="s">
        <v>1092</v>
      </c>
      <c r="I6" s="1437"/>
      <c r="J6" s="1437"/>
      <c r="K6" s="1437"/>
      <c r="L6" s="1437"/>
      <c r="M6" s="1437"/>
      <c r="N6" s="1437"/>
      <c r="O6" s="1437"/>
      <c r="P6" s="1437"/>
      <c r="Q6" s="1437"/>
      <c r="R6" s="1437"/>
      <c r="S6" s="1438"/>
      <c r="T6" s="322"/>
      <c r="U6" s="322"/>
    </row>
    <row r="7" spans="1:21" ht="32.1" customHeight="1" thickBot="1">
      <c r="A7" s="436" t="s">
        <v>18</v>
      </c>
      <c r="B7" s="437" t="s">
        <v>19</v>
      </c>
      <c r="C7" s="437"/>
      <c r="D7" s="437"/>
      <c r="E7" s="438" t="s">
        <v>263</v>
      </c>
      <c r="F7" s="439" t="s">
        <v>20</v>
      </c>
      <c r="G7" s="725" t="s">
        <v>21</v>
      </c>
      <c r="H7" s="438" t="s">
        <v>565</v>
      </c>
      <c r="I7" s="438" t="s">
        <v>652</v>
      </c>
      <c r="J7" s="438" t="s">
        <v>653</v>
      </c>
      <c r="K7" s="438" t="s">
        <v>654</v>
      </c>
      <c r="L7" s="438" t="s">
        <v>650</v>
      </c>
      <c r="M7" s="438" t="s">
        <v>655</v>
      </c>
      <c r="N7" s="438" t="s">
        <v>656</v>
      </c>
      <c r="O7" s="438" t="s">
        <v>657</v>
      </c>
      <c r="P7" s="438" t="s">
        <v>658</v>
      </c>
      <c r="Q7" s="438" t="s">
        <v>659</v>
      </c>
      <c r="R7" s="438" t="s">
        <v>660</v>
      </c>
      <c r="S7" s="438" t="s">
        <v>566</v>
      </c>
      <c r="T7" s="726" t="s">
        <v>22</v>
      </c>
      <c r="U7" s="937" t="s">
        <v>23</v>
      </c>
    </row>
    <row r="8" spans="1:21" ht="15.6">
      <c r="A8" s="354"/>
      <c r="B8" s="355" t="s">
        <v>244</v>
      </c>
      <c r="C8" s="356"/>
      <c r="D8" s="357"/>
      <c r="E8" s="358"/>
      <c r="F8" s="357"/>
      <c r="G8" s="728"/>
      <c r="H8" s="1000"/>
      <c r="I8" s="1000"/>
      <c r="J8" s="1000"/>
      <c r="K8" s="1000"/>
      <c r="L8" s="1000"/>
      <c r="M8" s="1000"/>
      <c r="N8" s="1000"/>
      <c r="O8" s="1000"/>
      <c r="P8" s="1000"/>
      <c r="Q8" s="1000"/>
      <c r="R8" s="1000"/>
      <c r="S8" s="1000"/>
      <c r="T8" s="507"/>
      <c r="U8" s="728"/>
    </row>
    <row r="9" spans="1:21" ht="15.6">
      <c r="A9" s="360">
        <f>+'Appendix A'!A19</f>
        <v>6</v>
      </c>
      <c r="B9" s="361"/>
      <c r="C9" s="347" t="s">
        <v>833</v>
      </c>
      <c r="D9" s="322"/>
      <c r="E9" s="492" t="str">
        <f>+'Appendix A'!E19</f>
        <v>(Note B)</v>
      </c>
      <c r="F9" s="362" t="s">
        <v>301</v>
      </c>
      <c r="G9" s="950">
        <v>17914138578.807671</v>
      </c>
      <c r="H9" s="364">
        <v>17918065090.290565</v>
      </c>
      <c r="I9" s="364">
        <v>17950818414.081871</v>
      </c>
      <c r="J9" s="364">
        <v>18074806298.688637</v>
      </c>
      <c r="K9" s="364">
        <v>18113192848.501953</v>
      </c>
      <c r="L9" s="364">
        <v>18549837415.98214</v>
      </c>
      <c r="M9" s="364">
        <v>19020636331.111977</v>
      </c>
      <c r="N9" s="364">
        <v>19046736994.030846</v>
      </c>
      <c r="O9" s="364">
        <v>19077148860.378258</v>
      </c>
      <c r="P9" s="364">
        <v>19130025429.757126</v>
      </c>
      <c r="Q9" s="364">
        <v>19246946120.087868</v>
      </c>
      <c r="R9" s="364">
        <v>19364495116.620415</v>
      </c>
      <c r="S9" s="364">
        <v>19778858009.66935</v>
      </c>
      <c r="T9" s="934">
        <f t="shared" ref="T9:T14" si="0">AVERAGE(G9:S9)</f>
        <v>18706592731.385281</v>
      </c>
      <c r="U9" s="938"/>
    </row>
    <row r="10" spans="1:21" ht="15.6">
      <c r="A10" s="360">
        <f>+'Appendix A'!A20</f>
        <v>7</v>
      </c>
      <c r="B10" s="361"/>
      <c r="C10" s="347" t="s">
        <v>380</v>
      </c>
      <c r="D10" s="322"/>
      <c r="E10" s="492" t="s">
        <v>492</v>
      </c>
      <c r="F10" s="341" t="s">
        <v>381</v>
      </c>
      <c r="G10" s="950">
        <v>168948525.84725991</v>
      </c>
      <c r="H10" s="364">
        <v>169491918.112427</v>
      </c>
      <c r="I10" s="364">
        <v>169598731.56459349</v>
      </c>
      <c r="J10" s="364">
        <v>171248083.43726024</v>
      </c>
      <c r="K10" s="364">
        <v>173646183.57392681</v>
      </c>
      <c r="L10" s="364">
        <v>174844723.81059265</v>
      </c>
      <c r="M10" s="364">
        <v>177283589.97476101</v>
      </c>
      <c r="N10" s="364">
        <v>178855175.68642646</v>
      </c>
      <c r="O10" s="364">
        <v>179405095.7200937</v>
      </c>
      <c r="P10" s="364">
        <v>179829179.05925959</v>
      </c>
      <c r="Q10" s="364">
        <v>195027122.15842491</v>
      </c>
      <c r="R10" s="364">
        <v>198973897.08759263</v>
      </c>
      <c r="S10" s="364">
        <v>208844670.9905453</v>
      </c>
      <c r="T10" s="934">
        <f t="shared" si="0"/>
        <v>180461299.7710126</v>
      </c>
      <c r="U10" s="938"/>
    </row>
    <row r="11" spans="1:21" ht="15.6">
      <c r="A11" s="360">
        <f>+'Appendix A'!A23</f>
        <v>9</v>
      </c>
      <c r="B11" s="361"/>
      <c r="C11" s="347" t="s">
        <v>102</v>
      </c>
      <c r="D11" s="322"/>
      <c r="E11" s="492" t="str">
        <f>+'Appendix A'!E23</f>
        <v>(Note B &amp; J)</v>
      </c>
      <c r="F11" s="362" t="s">
        <v>24</v>
      </c>
      <c r="G11" s="950">
        <v>3329983732.2090583</v>
      </c>
      <c r="H11" s="364">
        <v>3325097501.7088494</v>
      </c>
      <c r="I11" s="364">
        <v>3347773785.0134602</v>
      </c>
      <c r="J11" s="364">
        <v>3370716317.5387483</v>
      </c>
      <c r="K11" s="364">
        <v>3393692290.4618616</v>
      </c>
      <c r="L11" s="364">
        <v>3414828513.8769298</v>
      </c>
      <c r="M11" s="364">
        <v>3434708685.3452115</v>
      </c>
      <c r="N11" s="364">
        <v>3457873607.35361</v>
      </c>
      <c r="O11" s="364">
        <v>3480822303.369154</v>
      </c>
      <c r="P11" s="364">
        <v>3501977932.2644348</v>
      </c>
      <c r="Q11" s="364">
        <v>3523996466.1840982</v>
      </c>
      <c r="R11" s="364">
        <v>3547839382.8559422</v>
      </c>
      <c r="S11" s="364">
        <v>3570288050.2581763</v>
      </c>
      <c r="T11" s="934">
        <f t="shared" si="0"/>
        <v>3438430659.1107335</v>
      </c>
      <c r="U11" s="938"/>
    </row>
    <row r="12" spans="1:21" ht="15" customHeight="1">
      <c r="A12" s="366">
        <f>+'Appendix A'!A24</f>
        <v>10</v>
      </c>
      <c r="B12" s="322"/>
      <c r="C12" s="367" t="s">
        <v>190</v>
      </c>
      <c r="D12" s="347"/>
      <c r="E12" s="492" t="str">
        <f>+'Appendix A'!E24</f>
        <v>(Note B)</v>
      </c>
      <c r="F12" s="341" t="s">
        <v>25</v>
      </c>
      <c r="G12" s="950">
        <v>3367740.255333134</v>
      </c>
      <c r="H12" s="364">
        <v>3561358.0371666467</v>
      </c>
      <c r="I12" s="364">
        <v>3754975.8189998101</v>
      </c>
      <c r="J12" s="364">
        <v>3948593.6008333229</v>
      </c>
      <c r="K12" s="364">
        <v>4142211.3826664863</v>
      </c>
      <c r="L12" s="364">
        <v>4335829.164499999</v>
      </c>
      <c r="M12" s="364">
        <v>4529446.9463331625</v>
      </c>
      <c r="N12" s="364">
        <v>4723064.7281666752</v>
      </c>
      <c r="O12" s="364">
        <v>4916682.5099998387</v>
      </c>
      <c r="P12" s="364">
        <v>5110300.2918333514</v>
      </c>
      <c r="Q12" s="364">
        <v>5303918.0736665148</v>
      </c>
      <c r="R12" s="364">
        <v>5497535.8555000275</v>
      </c>
      <c r="S12" s="364">
        <v>5716436.9706668658</v>
      </c>
      <c r="T12" s="934">
        <f t="shared" si="0"/>
        <v>4531391.8181281406</v>
      </c>
      <c r="U12" s="938"/>
    </row>
    <row r="13" spans="1:21">
      <c r="A13" s="366">
        <f>+'Appendix A'!A25</f>
        <v>11</v>
      </c>
      <c r="B13" s="347"/>
      <c r="C13" s="367" t="s">
        <v>387</v>
      </c>
      <c r="D13" s="347"/>
      <c r="E13" s="492" t="str">
        <f>+'Appendix A'!E25</f>
        <v>(Note B &amp; J)</v>
      </c>
      <c r="F13" s="341" t="s">
        <v>381</v>
      </c>
      <c r="G13" s="950">
        <v>27112407.047293149</v>
      </c>
      <c r="H13" s="364">
        <v>26394368.977960665</v>
      </c>
      <c r="I13" s="364">
        <v>25703927.461750805</v>
      </c>
      <c r="J13" s="364">
        <v>26181422.806736547</v>
      </c>
      <c r="K13" s="364">
        <v>26866624.345961027</v>
      </c>
      <c r="L13" s="364">
        <v>27658379.366369452</v>
      </c>
      <c r="M13" s="364">
        <v>28193265.232375357</v>
      </c>
      <c r="N13" s="364">
        <v>28983518.151752651</v>
      </c>
      <c r="O13" s="364">
        <v>29791521.912517957</v>
      </c>
      <c r="P13" s="364">
        <v>30508044.80857728</v>
      </c>
      <c r="Q13" s="364">
        <v>31435041.47551721</v>
      </c>
      <c r="R13" s="364">
        <v>32405294.831699226</v>
      </c>
      <c r="S13" s="364">
        <v>33323337.248632219</v>
      </c>
      <c r="T13" s="934">
        <f t="shared" si="0"/>
        <v>28812088.743626431</v>
      </c>
      <c r="U13" s="939"/>
    </row>
    <row r="14" spans="1:21">
      <c r="A14" s="366">
        <f>+'Appendix A'!A26</f>
        <v>12</v>
      </c>
      <c r="B14" s="326"/>
      <c r="C14" s="367" t="s">
        <v>388</v>
      </c>
      <c r="D14" s="347"/>
      <c r="E14" s="492" t="str">
        <f>+'Appendix A'!E26</f>
        <v>(Note B)</v>
      </c>
      <c r="F14" s="341" t="s">
        <v>381</v>
      </c>
      <c r="G14" s="950">
        <v>40821845.469825901</v>
      </c>
      <c r="H14" s="364">
        <v>41437678.86539083</v>
      </c>
      <c r="I14" s="364">
        <v>42053512.26095669</v>
      </c>
      <c r="J14" s="364">
        <v>42669345.656523019</v>
      </c>
      <c r="K14" s="364">
        <v>43291086.750790939</v>
      </c>
      <c r="L14" s="364">
        <v>43912827.845060267</v>
      </c>
      <c r="M14" s="364">
        <v>44556843.939329028</v>
      </c>
      <c r="N14" s="364">
        <v>45210103.227417916</v>
      </c>
      <c r="O14" s="364">
        <v>45863362.515506335</v>
      </c>
      <c r="P14" s="364">
        <v>46516621.803594753</v>
      </c>
      <c r="Q14" s="364">
        <v>47171790.906335697</v>
      </c>
      <c r="R14" s="364">
        <v>47826960.009076163</v>
      </c>
      <c r="S14" s="364">
        <v>48107003.043076485</v>
      </c>
      <c r="T14" s="934">
        <f t="shared" si="0"/>
        <v>44572229.407144934</v>
      </c>
      <c r="U14" s="938"/>
    </row>
    <row r="15" spans="1:21" ht="15.6">
      <c r="A15" s="360"/>
      <c r="B15" s="361"/>
      <c r="C15" s="347"/>
      <c r="D15" s="347"/>
      <c r="E15" s="342"/>
      <c r="F15" s="727"/>
      <c r="G15" s="951"/>
      <c r="H15" s="372"/>
      <c r="I15" s="372"/>
      <c r="J15" s="372"/>
      <c r="K15" s="372"/>
      <c r="L15" s="372"/>
      <c r="M15" s="372"/>
      <c r="N15" s="372"/>
      <c r="O15" s="372"/>
      <c r="P15" s="372"/>
      <c r="Q15" s="372"/>
      <c r="R15" s="372"/>
      <c r="S15" s="372"/>
      <c r="T15" s="935"/>
      <c r="U15" s="940"/>
    </row>
    <row r="16" spans="1:21" ht="15.6">
      <c r="A16" s="360"/>
      <c r="B16" s="361" t="s">
        <v>150</v>
      </c>
      <c r="C16" s="347"/>
      <c r="D16" s="347"/>
      <c r="E16" s="342"/>
      <c r="F16" s="727"/>
      <c r="G16" s="951"/>
      <c r="H16" s="372"/>
      <c r="I16" s="1075"/>
      <c r="J16" s="1075"/>
      <c r="K16" s="1075"/>
      <c r="L16" s="1075"/>
      <c r="M16" s="1075"/>
      <c r="N16" s="1075"/>
      <c r="O16" s="1075"/>
      <c r="P16" s="1075"/>
      <c r="Q16" s="1075"/>
      <c r="R16" s="1075"/>
      <c r="S16" s="1075"/>
      <c r="T16" s="935"/>
      <c r="U16" s="940"/>
    </row>
    <row r="17" spans="1:22" ht="15.6">
      <c r="A17" s="360">
        <f>+'Appendix A'!A40</f>
        <v>19</v>
      </c>
      <c r="B17" s="361"/>
      <c r="C17" s="347" t="s">
        <v>835</v>
      </c>
      <c r="D17" s="347"/>
      <c r="E17" s="368" t="str">
        <f>+'Appendix A'!E40</f>
        <v>(Note B)</v>
      </c>
      <c r="F17" s="369" t="s">
        <v>302</v>
      </c>
      <c r="G17" s="950">
        <v>9092953439.8219604</v>
      </c>
      <c r="H17" s="364">
        <v>9100171772.8219585</v>
      </c>
      <c r="I17" s="715">
        <v>9101181105.8219604</v>
      </c>
      <c r="J17" s="715">
        <v>9175876438.8219604</v>
      </c>
      <c r="K17" s="715">
        <v>9187830771.8219585</v>
      </c>
      <c r="L17" s="715">
        <v>9418266104.8219604</v>
      </c>
      <c r="M17" s="715">
        <v>9845882437.8219604</v>
      </c>
      <c r="N17" s="715">
        <v>9850760770.8219585</v>
      </c>
      <c r="O17" s="715">
        <v>9854874103.8219585</v>
      </c>
      <c r="P17" s="715">
        <v>9882815436.8219604</v>
      </c>
      <c r="Q17" s="715">
        <v>9946373769.8219604</v>
      </c>
      <c r="R17" s="715">
        <v>10003596102.821959</v>
      </c>
      <c r="S17" s="715">
        <v>10335044435.82196</v>
      </c>
      <c r="T17" s="934">
        <f>AVERAGE(G17:S17)</f>
        <v>9599663591.6681137</v>
      </c>
      <c r="U17" s="1074"/>
    </row>
    <row r="18" spans="1:22" ht="15.6">
      <c r="A18" s="360">
        <f>+'Appendix A'!A42</f>
        <v>20</v>
      </c>
      <c r="B18" s="361"/>
      <c r="C18" s="347" t="s">
        <v>834</v>
      </c>
      <c r="D18" s="347"/>
      <c r="E18" s="342" t="str">
        <f>+'Appendix A'!E42</f>
        <v>(Note B)</v>
      </c>
      <c r="F18" s="341" t="s">
        <v>181</v>
      </c>
      <c r="G18" s="950">
        <v>239054942.13497823</v>
      </c>
      <c r="H18" s="364">
        <v>212544301.2458142</v>
      </c>
      <c r="I18" s="715">
        <v>213487772.98842555</v>
      </c>
      <c r="J18" s="715">
        <v>215689439.71103802</v>
      </c>
      <c r="K18" s="715">
        <v>218046121.09364942</v>
      </c>
      <c r="L18" s="715">
        <v>219438209.62626302</v>
      </c>
      <c r="M18" s="715">
        <v>220899001.53887272</v>
      </c>
      <c r="N18" s="715">
        <v>222795333.45148528</v>
      </c>
      <c r="O18" s="715">
        <v>226576751.76409817</v>
      </c>
      <c r="P18" s="715">
        <v>228325906.51671028</v>
      </c>
      <c r="Q18" s="715">
        <v>229460168.00932026</v>
      </c>
      <c r="R18" s="715">
        <v>230031550.68193376</v>
      </c>
      <c r="S18" s="715">
        <v>236500704.36217636</v>
      </c>
      <c r="T18" s="934">
        <f t="shared" ref="T18:T23" si="1">AVERAGE(G18:S18)</f>
        <v>224065400.24036658</v>
      </c>
      <c r="U18" s="940"/>
    </row>
    <row r="19" spans="1:22" ht="15.6">
      <c r="A19" s="360">
        <f>+'Appendix A'!A43</f>
        <v>21</v>
      </c>
      <c r="B19" s="361"/>
      <c r="C19" s="347" t="s">
        <v>332</v>
      </c>
      <c r="D19" s="347"/>
      <c r="E19" s="342" t="str">
        <f>+'Appendix A'!E43</f>
        <v>(Note B)</v>
      </c>
      <c r="F19" s="341" t="s">
        <v>329</v>
      </c>
      <c r="G19" s="950">
        <v>11617066.909999587</v>
      </c>
      <c r="H19" s="364">
        <v>11617066.909999587</v>
      </c>
      <c r="I19" s="715">
        <v>11617066.909999587</v>
      </c>
      <c r="J19" s="715">
        <v>11617066.909999587</v>
      </c>
      <c r="K19" s="715">
        <v>11617066.909999587</v>
      </c>
      <c r="L19" s="715">
        <v>11617066.909998655</v>
      </c>
      <c r="M19" s="715">
        <v>11617066.909998655</v>
      </c>
      <c r="N19" s="715">
        <v>11617066.909998655</v>
      </c>
      <c r="O19" s="715">
        <v>11617066.909998655</v>
      </c>
      <c r="P19" s="715">
        <v>11617066.909998655</v>
      </c>
      <c r="Q19" s="715">
        <v>11617066.909998655</v>
      </c>
      <c r="R19" s="715">
        <v>11617066.909998655</v>
      </c>
      <c r="S19" s="715">
        <v>13134066.909998655</v>
      </c>
      <c r="T19" s="934">
        <f t="shared" si="1"/>
        <v>11733759.217691321</v>
      </c>
      <c r="U19" s="938"/>
    </row>
    <row r="20" spans="1:22" ht="15.6">
      <c r="A20" s="360">
        <f>+'Appendix A'!A44</f>
        <v>22</v>
      </c>
      <c r="B20" s="361"/>
      <c r="C20" s="347" t="s">
        <v>380</v>
      </c>
      <c r="D20" s="322"/>
      <c r="E20" s="342" t="str">
        <f>+'Appendix A'!E44</f>
        <v>(Note B)</v>
      </c>
      <c r="F20" s="341" t="s">
        <v>381</v>
      </c>
      <c r="G20" s="950">
        <v>168948525.84725991</v>
      </c>
      <c r="H20" s="364">
        <v>169491918.112427</v>
      </c>
      <c r="I20" s="715">
        <v>169598731.56459349</v>
      </c>
      <c r="J20" s="715">
        <v>171248083.43726024</v>
      </c>
      <c r="K20" s="715">
        <v>173646183.57392681</v>
      </c>
      <c r="L20" s="715">
        <v>174844723.81059265</v>
      </c>
      <c r="M20" s="715">
        <v>177283589.97476101</v>
      </c>
      <c r="N20" s="715">
        <v>178855175.68642646</v>
      </c>
      <c r="O20" s="715">
        <v>179405095.7200937</v>
      </c>
      <c r="P20" s="715">
        <v>179829179.05925959</v>
      </c>
      <c r="Q20" s="715">
        <v>195027122.15842491</v>
      </c>
      <c r="R20" s="715">
        <v>198973897.08759263</v>
      </c>
      <c r="S20" s="715">
        <v>208844670.9905453</v>
      </c>
      <c r="T20" s="934">
        <f t="shared" si="1"/>
        <v>180461299.7710126</v>
      </c>
      <c r="U20" s="938"/>
    </row>
    <row r="21" spans="1:22">
      <c r="A21" s="366">
        <f>+'Appendix A'!A46</f>
        <v>24</v>
      </c>
      <c r="B21" s="346"/>
      <c r="C21" s="367" t="s">
        <v>633</v>
      </c>
      <c r="D21" s="347"/>
      <c r="E21" s="342" t="str">
        <f>+'Appendix A'!E46</f>
        <v>(Note B)</v>
      </c>
      <c r="F21" s="371" t="s">
        <v>304</v>
      </c>
      <c r="G21" s="950">
        <v>23660284.051644616</v>
      </c>
      <c r="H21" s="364">
        <v>23925764.051644132</v>
      </c>
      <c r="I21" s="715">
        <v>24191244.051644579</v>
      </c>
      <c r="J21" s="715">
        <v>24523104.051643983</v>
      </c>
      <c r="K21" s="715">
        <v>24987704.05164361</v>
      </c>
      <c r="L21" s="715">
        <v>25535144.871644676</v>
      </c>
      <c r="M21" s="715">
        <v>26198854.871643707</v>
      </c>
      <c r="N21" s="715">
        <v>26862564.871644601</v>
      </c>
      <c r="O21" s="715">
        <v>27526274.871643633</v>
      </c>
      <c r="P21" s="715">
        <v>28189984.871644527</v>
      </c>
      <c r="Q21" s="715">
        <v>28894694.871643558</v>
      </c>
      <c r="R21" s="715">
        <v>29633404.871644452</v>
      </c>
      <c r="S21" s="715">
        <v>30372114.871643484</v>
      </c>
      <c r="T21" s="934">
        <f t="shared" si="1"/>
        <v>26500087.633182582</v>
      </c>
      <c r="U21" s="938"/>
    </row>
    <row r="22" spans="1:22">
      <c r="A22" s="366">
        <f>+'Appendix A'!A47</f>
        <v>25</v>
      </c>
      <c r="B22" s="346"/>
      <c r="C22" s="367" t="s">
        <v>634</v>
      </c>
      <c r="D22" s="347"/>
      <c r="E22" s="342" t="str">
        <f>+'Appendix A'!E47</f>
        <v>(Note B)</v>
      </c>
      <c r="F22" s="371" t="s">
        <v>381</v>
      </c>
      <c r="G22" s="950">
        <v>11897336.868999526</v>
      </c>
      <c r="H22" s="364">
        <v>12997336.868999526</v>
      </c>
      <c r="I22" s="715">
        <v>14097336.868999526</v>
      </c>
      <c r="J22" s="715">
        <v>15197336.869000457</v>
      </c>
      <c r="K22" s="715">
        <v>15857336.869001389</v>
      </c>
      <c r="L22" s="715">
        <v>16517336.869001389</v>
      </c>
      <c r="M22" s="715">
        <v>17177336.869001389</v>
      </c>
      <c r="N22" s="715">
        <v>17342336.869001389</v>
      </c>
      <c r="O22" s="715">
        <v>17342336.869001389</v>
      </c>
      <c r="P22" s="715">
        <v>17342336.869001389</v>
      </c>
      <c r="Q22" s="715">
        <v>31662087.369000539</v>
      </c>
      <c r="R22" s="715">
        <v>35067890.869000927</v>
      </c>
      <c r="S22" s="715">
        <v>36108331.369001418</v>
      </c>
      <c r="T22" s="934">
        <f t="shared" si="1"/>
        <v>19892821.407462325</v>
      </c>
      <c r="U22" s="938"/>
    </row>
    <row r="23" spans="1:22">
      <c r="A23" s="366">
        <f>+'Appendix A'!A51</f>
        <v>29</v>
      </c>
      <c r="B23" s="346"/>
      <c r="C23" s="367" t="s">
        <v>429</v>
      </c>
      <c r="D23" s="347"/>
      <c r="E23" s="342" t="str">
        <f>+'Appendix A'!E51</f>
        <v>(Note B)</v>
      </c>
      <c r="F23" s="371" t="s">
        <v>179</v>
      </c>
      <c r="G23" s="950">
        <v>16583534.479999915</v>
      </c>
      <c r="H23" s="364">
        <v>16583534.479999915</v>
      </c>
      <c r="I23" s="715">
        <v>16583534.479999915</v>
      </c>
      <c r="J23" s="715">
        <v>16583534.479999915</v>
      </c>
      <c r="K23" s="715">
        <v>16583534.479999915</v>
      </c>
      <c r="L23" s="715">
        <v>16583534.479999915</v>
      </c>
      <c r="M23" s="715">
        <v>16583534.479999915</v>
      </c>
      <c r="N23" s="715">
        <v>16583534.479999915</v>
      </c>
      <c r="O23" s="715">
        <v>16583534.479999915</v>
      </c>
      <c r="P23" s="715">
        <v>16583534.479999915</v>
      </c>
      <c r="Q23" s="715">
        <v>16583534.479999915</v>
      </c>
      <c r="R23" s="715">
        <v>16583534.479999915</v>
      </c>
      <c r="S23" s="715">
        <v>16583534.479999915</v>
      </c>
      <c r="T23" s="934">
        <f t="shared" si="1"/>
        <v>16583534.479999909</v>
      </c>
      <c r="U23" s="938"/>
    </row>
    <row r="24" spans="1:22" ht="15.6">
      <c r="A24" s="360"/>
      <c r="B24" s="361" t="s">
        <v>140</v>
      </c>
      <c r="C24" s="347"/>
      <c r="D24" s="347"/>
      <c r="E24" s="342"/>
      <c r="F24" s="727"/>
      <c r="G24" s="951"/>
      <c r="H24" s="372"/>
      <c r="I24" s="372"/>
      <c r="J24" s="372"/>
      <c r="K24" s="372"/>
      <c r="L24" s="372"/>
      <c r="M24" s="372"/>
      <c r="N24" s="372"/>
      <c r="O24" s="372"/>
      <c r="P24" s="372"/>
      <c r="Q24" s="372"/>
      <c r="R24" s="372"/>
      <c r="S24" s="372"/>
      <c r="T24" s="935"/>
      <c r="U24" s="940"/>
    </row>
    <row r="25" spans="1:22">
      <c r="A25" s="366">
        <f>+'Appendix A'!A58</f>
        <v>32</v>
      </c>
      <c r="B25" s="342"/>
      <c r="C25" s="347" t="s">
        <v>252</v>
      </c>
      <c r="D25" s="347"/>
      <c r="E25" s="342" t="str">
        <f>+'Appendix A'!E58</f>
        <v>(Note B &amp; J)</v>
      </c>
      <c r="F25" s="367" t="s">
        <v>303</v>
      </c>
      <c r="G25" s="950">
        <v>749953237.22864866</v>
      </c>
      <c r="H25" s="364">
        <v>760789479.02271247</v>
      </c>
      <c r="I25" s="715">
        <v>771656739.4827764</v>
      </c>
      <c r="J25" s="715">
        <v>783096390.60884023</v>
      </c>
      <c r="K25" s="715">
        <v>793448950.4009043</v>
      </c>
      <c r="L25" s="715">
        <v>803949380.85896826</v>
      </c>
      <c r="M25" s="715">
        <v>812754043.98303211</v>
      </c>
      <c r="N25" s="715">
        <v>825133463.77309608</v>
      </c>
      <c r="O25" s="715">
        <v>837924110.22916007</v>
      </c>
      <c r="P25" s="715">
        <v>847827639.35122395</v>
      </c>
      <c r="Q25" s="715">
        <v>859232285.13928783</v>
      </c>
      <c r="R25" s="715">
        <v>871109375.59335184</v>
      </c>
      <c r="S25" s="715">
        <v>882787362.71341574</v>
      </c>
      <c r="T25" s="934">
        <f>AVERAGE(G25:S25)</f>
        <v>815358650.64503205</v>
      </c>
      <c r="U25" s="938"/>
    </row>
    <row r="26" spans="1:22">
      <c r="A26" s="366">
        <f>+'Appendix A'!A60</f>
        <v>33</v>
      </c>
      <c r="B26" s="342"/>
      <c r="C26" s="347" t="s">
        <v>286</v>
      </c>
      <c r="D26" s="342"/>
      <c r="E26" s="342" t="str">
        <f>+'Appendix A'!E60</f>
        <v>(Note B &amp; J)</v>
      </c>
      <c r="F26" s="367" t="s">
        <v>26</v>
      </c>
      <c r="G26" s="950">
        <v>129291151.74336196</v>
      </c>
      <c r="H26" s="364">
        <v>101659512.81995338</v>
      </c>
      <c r="I26" s="715">
        <v>101467589.83277285</v>
      </c>
      <c r="J26" s="715">
        <v>102136125.31103276</v>
      </c>
      <c r="K26" s="715">
        <v>102645416.34601925</v>
      </c>
      <c r="L26" s="715">
        <v>101612209.88286892</v>
      </c>
      <c r="M26" s="715">
        <v>102069275.78398225</v>
      </c>
      <c r="N26" s="715">
        <v>102988283.58335933</v>
      </c>
      <c r="O26" s="715">
        <v>103423491.81956914</v>
      </c>
      <c r="P26" s="715">
        <v>104256564.28955053</v>
      </c>
      <c r="Q26" s="715">
        <v>104455575.79906926</v>
      </c>
      <c r="R26" s="715">
        <v>104072318.03116132</v>
      </c>
      <c r="S26" s="715">
        <v>104135950.0652703</v>
      </c>
      <c r="T26" s="934">
        <f>AVERAGE(G26:S26)</f>
        <v>104939497.33138238</v>
      </c>
      <c r="U26" s="938"/>
    </row>
    <row r="27" spans="1:22" ht="15.6">
      <c r="A27" s="366">
        <f>+'Appendix A'!A61</f>
        <v>34</v>
      </c>
      <c r="B27" s="374"/>
      <c r="C27" s="383" t="s">
        <v>331</v>
      </c>
      <c r="D27" s="383"/>
      <c r="E27" s="492" t="str">
        <f>+'Appendix A'!E61</f>
        <v>(Note B &amp; J)</v>
      </c>
      <c r="F27" s="347" t="s">
        <v>381</v>
      </c>
      <c r="G27" s="950">
        <v>67934252.51711905</v>
      </c>
      <c r="H27" s="364">
        <v>67832047.843351498</v>
      </c>
      <c r="I27" s="715">
        <v>67757439.722707495</v>
      </c>
      <c r="J27" s="715">
        <v>68850768.463259563</v>
      </c>
      <c r="K27" s="715">
        <v>70157711.096751973</v>
      </c>
      <c r="L27" s="715">
        <v>71571207.211429715</v>
      </c>
      <c r="M27" s="715">
        <v>72750109.171704382</v>
      </c>
      <c r="N27" s="715">
        <v>74193621.379170567</v>
      </c>
      <c r="O27" s="715">
        <v>75654884.428024292</v>
      </c>
      <c r="P27" s="715">
        <v>77024666.612172037</v>
      </c>
      <c r="Q27" s="715">
        <v>78606832.381852895</v>
      </c>
      <c r="R27" s="715">
        <v>80232254.8407754</v>
      </c>
      <c r="S27" s="715">
        <v>81430340.291708708</v>
      </c>
      <c r="T27" s="934">
        <f>AVERAGE(G27:S27)</f>
        <v>73384318.15077135</v>
      </c>
      <c r="U27" s="938"/>
    </row>
    <row r="28" spans="1:22" ht="15.6">
      <c r="A28" s="373">
        <f>+'Appendix A'!A62</f>
        <v>35</v>
      </c>
      <c r="B28" s="374"/>
      <c r="C28" s="375" t="s">
        <v>836</v>
      </c>
      <c r="D28" s="326"/>
      <c r="E28" s="492" t="str">
        <f>+'Appendix A'!E62</f>
        <v>(Note B &amp; J)</v>
      </c>
      <c r="F28" s="347" t="s">
        <v>179</v>
      </c>
      <c r="G28" s="950">
        <v>20431086.94233501</v>
      </c>
      <c r="H28" s="364">
        <v>20771446.116673991</v>
      </c>
      <c r="I28" s="715">
        <v>21123184.291012235</v>
      </c>
      <c r="J28" s="715">
        <v>21479484.632017907</v>
      </c>
      <c r="K28" s="715">
        <v>21830406.63969028</v>
      </c>
      <c r="L28" s="715">
        <v>22052991.474194568</v>
      </c>
      <c r="M28" s="715">
        <v>22402876.405367162</v>
      </c>
      <c r="N28" s="715">
        <v>22759667.253205903</v>
      </c>
      <c r="O28" s="715">
        <v>23121989.017711136</v>
      </c>
      <c r="P28" s="715">
        <v>23489841.698883567</v>
      </c>
      <c r="Q28" s="715">
        <v>23982898.21755502</v>
      </c>
      <c r="R28" s="715">
        <v>24510492.34872707</v>
      </c>
      <c r="S28" s="715">
        <v>25052912.734066136</v>
      </c>
      <c r="T28" s="934">
        <f>AVERAGE(G28:S28)</f>
        <v>22539175.213187691</v>
      </c>
      <c r="U28" s="938"/>
    </row>
    <row r="29" spans="1:22" s="320" customFormat="1" ht="16.2" thickBot="1">
      <c r="A29" s="376">
        <f>+'Appendix A'!A68</f>
        <v>41</v>
      </c>
      <c r="B29" s="377"/>
      <c r="C29" s="378" t="s">
        <v>308</v>
      </c>
      <c r="D29" s="379"/>
      <c r="E29" s="380" t="str">
        <f>+'Appendix A'!E68</f>
        <v>(Note B &amp; J)</v>
      </c>
      <c r="F29" s="381" t="s">
        <v>179</v>
      </c>
      <c r="G29" s="1076">
        <v>15272444.72041668</v>
      </c>
      <c r="H29" s="716">
        <v>15410640.841083368</v>
      </c>
      <c r="I29" s="716">
        <v>15548836.961750057</v>
      </c>
      <c r="J29" s="716">
        <v>15687033.082416631</v>
      </c>
      <c r="K29" s="716">
        <v>15825229.20308332</v>
      </c>
      <c r="L29" s="716">
        <v>15963425.323750008</v>
      </c>
      <c r="M29" s="716">
        <v>16101621.444416698</v>
      </c>
      <c r="N29" s="716">
        <v>16239817.565083388</v>
      </c>
      <c r="O29" s="716">
        <v>16378013.685749959</v>
      </c>
      <c r="P29" s="716">
        <v>16516209.806416649</v>
      </c>
      <c r="Q29" s="716">
        <v>16654405.92708334</v>
      </c>
      <c r="R29" s="716">
        <v>16792602.047750026</v>
      </c>
      <c r="S29" s="716">
        <v>16930798.168416601</v>
      </c>
      <c r="T29" s="936">
        <f>AVERAGE(G29:S29)</f>
        <v>16101621.44441667</v>
      </c>
      <c r="U29" s="941"/>
    </row>
    <row r="30" spans="1:22" s="320" customFormat="1" ht="15.6">
      <c r="A30" s="324"/>
      <c r="B30" s="374"/>
      <c r="C30" s="362"/>
      <c r="D30" s="326"/>
      <c r="E30" s="324"/>
      <c r="F30" s="383"/>
      <c r="G30" s="64"/>
      <c r="H30" s="64"/>
      <c r="I30" s="64"/>
      <c r="J30" s="64"/>
      <c r="K30" s="64"/>
      <c r="L30" s="64"/>
      <c r="M30" s="64"/>
      <c r="N30" s="64"/>
      <c r="O30" s="64"/>
      <c r="P30" s="64"/>
      <c r="Q30" s="64"/>
      <c r="R30" s="64"/>
      <c r="S30" s="64"/>
      <c r="T30" s="64"/>
      <c r="U30" s="368"/>
    </row>
    <row r="31" spans="1:22" s="320" customFormat="1" ht="15.6">
      <c r="A31" s="324"/>
      <c r="B31" s="374"/>
      <c r="C31" s="362"/>
      <c r="D31" s="326"/>
      <c r="E31" s="324"/>
      <c r="F31" s="383"/>
      <c r="G31" s="64"/>
      <c r="H31" s="64"/>
      <c r="I31" s="64"/>
      <c r="J31" s="64"/>
      <c r="K31" s="64"/>
      <c r="L31" s="64"/>
      <c r="M31" s="64"/>
      <c r="N31" s="64"/>
      <c r="O31" s="64"/>
      <c r="P31" s="64"/>
      <c r="Q31" s="64"/>
      <c r="R31" s="64"/>
      <c r="S31" s="864"/>
      <c r="U31" s="368"/>
    </row>
    <row r="32" spans="1:22" ht="16.2" thickBot="1">
      <c r="A32" s="345" t="s">
        <v>32</v>
      </c>
      <c r="B32" s="322"/>
      <c r="C32" s="384"/>
      <c r="D32" s="322"/>
      <c r="E32" s="385"/>
      <c r="F32" s="386"/>
      <c r="G32" s="387"/>
      <c r="H32" s="387"/>
      <c r="I32" s="387"/>
      <c r="J32" s="387"/>
      <c r="K32" s="387"/>
      <c r="L32" s="387"/>
      <c r="M32" s="387"/>
      <c r="N32" s="387"/>
      <c r="O32" s="64"/>
      <c r="P32" s="64"/>
      <c r="Q32" s="387"/>
      <c r="R32" s="387"/>
      <c r="S32" s="387"/>
      <c r="T32" s="387"/>
      <c r="U32" s="971"/>
      <c r="V32" s="1001"/>
    </row>
    <row r="33" spans="1:22" ht="31.8" thickBot="1">
      <c r="A33" s="349" t="s">
        <v>18</v>
      </c>
      <c r="B33" s="350" t="s">
        <v>19</v>
      </c>
      <c r="C33" s="350"/>
      <c r="D33" s="350"/>
      <c r="E33" s="351" t="s">
        <v>263</v>
      </c>
      <c r="F33" s="352" t="s">
        <v>20</v>
      </c>
      <c r="G33" s="388"/>
      <c r="H33" s="388"/>
      <c r="I33" s="388"/>
      <c r="J33" s="388"/>
      <c r="K33" s="388"/>
      <c r="L33" s="388"/>
      <c r="M33" s="388"/>
      <c r="N33" s="388"/>
      <c r="O33" s="388"/>
      <c r="P33" s="388"/>
      <c r="Q33" s="388"/>
      <c r="R33" s="388"/>
      <c r="S33" s="388"/>
      <c r="T33" s="351" t="s">
        <v>393</v>
      </c>
      <c r="U33" s="389"/>
      <c r="V33" s="1001"/>
    </row>
    <row r="34" spans="1:22" s="320" customFormat="1" ht="15.6">
      <c r="A34" s="390"/>
      <c r="B34" s="325"/>
      <c r="C34" s="325"/>
      <c r="D34" s="325"/>
      <c r="E34" s="391"/>
      <c r="F34" s="392"/>
      <c r="G34" s="326"/>
      <c r="H34" s="326"/>
      <c r="I34" s="326"/>
      <c r="J34" s="326"/>
      <c r="K34" s="326"/>
      <c r="L34" s="326"/>
      <c r="M34" s="326"/>
      <c r="N34" s="326"/>
      <c r="O34" s="326"/>
      <c r="P34" s="326"/>
      <c r="Q34" s="326"/>
      <c r="R34" s="326"/>
      <c r="S34" s="326"/>
      <c r="T34" s="391"/>
      <c r="U34" s="393"/>
    </row>
    <row r="35" spans="1:22" ht="15.6">
      <c r="A35" s="366">
        <f>+'Appendix A'!A12</f>
        <v>2</v>
      </c>
      <c r="B35" s="345"/>
      <c r="C35" s="384" t="s">
        <v>33</v>
      </c>
      <c r="D35" s="345"/>
      <c r="E35" s="346" t="s">
        <v>28</v>
      </c>
      <c r="F35" s="386" t="s">
        <v>310</v>
      </c>
      <c r="G35" s="322"/>
      <c r="H35" s="322"/>
      <c r="I35" s="322"/>
      <c r="J35" s="322"/>
      <c r="K35" s="322"/>
      <c r="L35" s="322"/>
      <c r="M35" s="322"/>
      <c r="N35" s="322"/>
      <c r="O35" s="322"/>
      <c r="P35" s="322"/>
      <c r="Q35" s="322"/>
      <c r="R35" s="322"/>
      <c r="S35" s="326"/>
      <c r="T35" s="715">
        <v>206099439.65999976</v>
      </c>
      <c r="U35" s="370"/>
    </row>
    <row r="36" spans="1:22" ht="15.6">
      <c r="A36" s="366">
        <f>+'Appendix A'!A13</f>
        <v>3</v>
      </c>
      <c r="B36" s="345"/>
      <c r="C36" s="384" t="s">
        <v>34</v>
      </c>
      <c r="D36" s="345"/>
      <c r="E36" s="346" t="s">
        <v>28</v>
      </c>
      <c r="F36" s="386" t="s">
        <v>311</v>
      </c>
      <c r="G36" s="322"/>
      <c r="H36" s="322"/>
      <c r="I36" s="322"/>
      <c r="J36" s="322"/>
      <c r="K36" s="322"/>
      <c r="L36" s="322"/>
      <c r="M36" s="322"/>
      <c r="N36" s="322"/>
      <c r="O36" s="322"/>
      <c r="P36" s="322"/>
      <c r="Q36" s="322"/>
      <c r="R36" s="322"/>
      <c r="S36" s="326"/>
      <c r="T36" s="715">
        <v>7544875.140000008</v>
      </c>
      <c r="U36" s="370"/>
    </row>
    <row r="37" spans="1:22">
      <c r="A37" s="366">
        <f>+'Appendix A'!A10</f>
        <v>1</v>
      </c>
      <c r="B37" s="322"/>
      <c r="C37" s="384" t="s">
        <v>35</v>
      </c>
      <c r="D37" s="322"/>
      <c r="E37" s="394"/>
      <c r="F37" s="386" t="s">
        <v>182</v>
      </c>
      <c r="G37" s="322"/>
      <c r="H37" s="322"/>
      <c r="I37" s="322"/>
      <c r="J37" s="322"/>
      <c r="K37" s="322"/>
      <c r="L37" s="322"/>
      <c r="M37" s="322"/>
      <c r="N37" s="322"/>
      <c r="O37" s="322"/>
      <c r="P37" s="322"/>
      <c r="Q37" s="322"/>
      <c r="R37" s="322"/>
      <c r="S37" s="326"/>
      <c r="T37" s="715">
        <v>29783184.679999981</v>
      </c>
      <c r="U37" s="370"/>
    </row>
    <row r="38" spans="1:22" ht="15.6" thickBot="1">
      <c r="A38" s="395"/>
      <c r="B38" s="396"/>
      <c r="C38" s="397"/>
      <c r="D38" s="396"/>
      <c r="E38" s="398"/>
      <c r="F38" s="399"/>
      <c r="G38" s="185"/>
      <c r="H38" s="396"/>
      <c r="I38" s="396"/>
      <c r="J38" s="396"/>
      <c r="K38" s="396"/>
      <c r="L38" s="396"/>
      <c r="M38" s="396"/>
      <c r="N38" s="396"/>
      <c r="O38" s="396"/>
      <c r="P38" s="396"/>
      <c r="Q38" s="396"/>
      <c r="R38" s="396"/>
      <c r="S38" s="396"/>
      <c r="T38" s="396"/>
      <c r="U38" s="400"/>
    </row>
    <row r="39" spans="1:22">
      <c r="A39" s="342"/>
      <c r="B39" s="322"/>
      <c r="C39" s="384"/>
      <c r="D39" s="322"/>
      <c r="E39" s="385"/>
      <c r="F39" s="386"/>
      <c r="G39" s="80"/>
      <c r="H39" s="80"/>
      <c r="I39" s="80"/>
      <c r="J39" s="80"/>
      <c r="K39" s="80"/>
      <c r="L39" s="80"/>
      <c r="M39" s="80"/>
      <c r="N39" s="80"/>
      <c r="O39" s="80"/>
      <c r="P39" s="80"/>
      <c r="Q39" s="80"/>
      <c r="R39" s="80"/>
      <c r="S39" s="80"/>
      <c r="T39" s="80"/>
      <c r="U39" s="322"/>
    </row>
    <row r="40" spans="1:22">
      <c r="A40" s="342"/>
      <c r="B40" s="322"/>
      <c r="C40" s="384"/>
      <c r="D40" s="322"/>
      <c r="E40" s="385"/>
      <c r="F40" s="386"/>
      <c r="G40" s="80"/>
      <c r="H40" s="80"/>
      <c r="I40" s="80"/>
      <c r="J40" s="80"/>
      <c r="K40" s="80"/>
      <c r="L40" s="80"/>
      <c r="M40" s="80"/>
      <c r="N40" s="80"/>
      <c r="O40" s="80"/>
      <c r="P40" s="80"/>
      <c r="Q40" s="80"/>
      <c r="R40" s="80"/>
      <c r="S40" s="80"/>
      <c r="T40" s="80"/>
      <c r="U40" s="322"/>
    </row>
    <row r="41" spans="1:22" ht="16.2" thickBot="1">
      <c r="A41" s="345" t="s">
        <v>683</v>
      </c>
      <c r="G41" s="387"/>
    </row>
    <row r="42" spans="1:22" ht="31.8" thickBot="1">
      <c r="A42" s="349" t="s">
        <v>18</v>
      </c>
      <c r="B42" s="350" t="s">
        <v>19</v>
      </c>
      <c r="C42" s="350"/>
      <c r="D42" s="350"/>
      <c r="E42" s="351" t="s">
        <v>263</v>
      </c>
      <c r="F42" s="352" t="s">
        <v>20</v>
      </c>
      <c r="G42" s="388"/>
      <c r="H42" s="388"/>
      <c r="I42" s="388"/>
      <c r="J42" s="388"/>
      <c r="K42" s="388"/>
      <c r="L42" s="388"/>
      <c r="M42" s="388"/>
      <c r="N42" s="388"/>
      <c r="O42" s="388"/>
      <c r="P42" s="388"/>
      <c r="Q42" s="388"/>
      <c r="R42" s="401" t="s">
        <v>37</v>
      </c>
      <c r="S42" s="351" t="s">
        <v>393</v>
      </c>
      <c r="T42" s="401" t="s">
        <v>22</v>
      </c>
      <c r="U42" s="389"/>
    </row>
    <row r="43" spans="1:22" ht="15.6">
      <c r="A43" s="390"/>
      <c r="B43" s="325"/>
      <c r="C43" s="325"/>
      <c r="D43" s="325"/>
      <c r="E43" s="391"/>
      <c r="F43" s="392"/>
      <c r="G43" s="322"/>
      <c r="H43" s="322"/>
      <c r="I43" s="322"/>
      <c r="J43" s="326"/>
      <c r="K43" s="326"/>
      <c r="L43" s="326"/>
      <c r="M43" s="326"/>
      <c r="N43" s="326"/>
      <c r="O43" s="326"/>
      <c r="P43" s="326"/>
      <c r="Q43" s="80"/>
      <c r="R43" s="80"/>
      <c r="S43" s="80"/>
      <c r="T43" s="323"/>
      <c r="U43" s="393"/>
    </row>
    <row r="44" spans="1:22" ht="15.6">
      <c r="A44" s="402"/>
      <c r="B44" s="342"/>
      <c r="C44" s="374" t="s">
        <v>567</v>
      </c>
      <c r="D44" s="383"/>
      <c r="E44" s="346" t="str">
        <f>+'Appendix A'!E85</f>
        <v>(Note C &amp; Q)</v>
      </c>
      <c r="F44" s="367" t="s">
        <v>36</v>
      </c>
      <c r="G44" s="322"/>
      <c r="H44" s="322"/>
      <c r="I44" s="322"/>
      <c r="J44" s="322"/>
      <c r="K44" s="322"/>
      <c r="L44" s="322"/>
      <c r="M44" s="322"/>
      <c r="N44" s="322"/>
      <c r="O44" s="322"/>
      <c r="P44" s="322"/>
      <c r="Q44" s="320"/>
      <c r="R44" s="715">
        <v>20440107.42000002</v>
      </c>
      <c r="S44" s="715">
        <v>27940107.42000002</v>
      </c>
      <c r="T44" s="260">
        <f>+(S44+R44)/2</f>
        <v>24190107.42000002</v>
      </c>
      <c r="U44" s="370"/>
    </row>
    <row r="45" spans="1:22" ht="15.6">
      <c r="A45" s="366"/>
      <c r="B45" s="342"/>
      <c r="C45" s="374"/>
      <c r="D45" s="383"/>
      <c r="E45" s="346"/>
      <c r="F45" s="367"/>
      <c r="G45" s="322"/>
      <c r="H45" s="322"/>
      <c r="I45" s="322"/>
      <c r="J45" s="322"/>
      <c r="K45" s="322"/>
      <c r="L45" s="322"/>
      <c r="M45" s="322"/>
      <c r="N45" s="322"/>
      <c r="O45" s="322"/>
      <c r="P45" s="322"/>
      <c r="Q45" s="80"/>
      <c r="R45" s="80"/>
      <c r="S45" s="80"/>
      <c r="T45" s="80"/>
      <c r="U45" s="370"/>
    </row>
    <row r="46" spans="1:22">
      <c r="A46" s="366">
        <f>+'Appendix A'!A85</f>
        <v>46</v>
      </c>
      <c r="B46" s="342"/>
      <c r="C46" s="403" t="s">
        <v>568</v>
      </c>
      <c r="D46" s="383"/>
      <c r="E46" s="342"/>
      <c r="F46" s="367"/>
      <c r="G46" s="322"/>
      <c r="H46" s="322"/>
      <c r="I46" s="322"/>
      <c r="J46" s="322"/>
      <c r="K46" s="322"/>
      <c r="L46" s="322"/>
      <c r="M46" s="322"/>
      <c r="N46" s="322"/>
      <c r="O46" s="322"/>
      <c r="P46" s="326"/>
      <c r="Q46" s="80"/>
      <c r="R46" s="715">
        <v>18259446.320000019</v>
      </c>
      <c r="S46" s="715">
        <v>25759446.320000019</v>
      </c>
      <c r="T46" s="260">
        <f>+(S46+R46)/2</f>
        <v>22009446.320000019</v>
      </c>
      <c r="U46" s="370"/>
    </row>
    <row r="47" spans="1:22" ht="16.2" thickBot="1">
      <c r="A47" s="395"/>
      <c r="B47" s="404"/>
      <c r="C47" s="377"/>
      <c r="D47" s="381"/>
      <c r="E47" s="405"/>
      <c r="F47" s="378"/>
      <c r="G47" s="185"/>
      <c r="H47" s="185"/>
      <c r="I47" s="185"/>
      <c r="J47" s="396"/>
      <c r="K47" s="396"/>
      <c r="L47" s="396"/>
      <c r="M47" s="396"/>
      <c r="N47" s="396"/>
      <c r="O47" s="396"/>
      <c r="P47" s="396"/>
      <c r="Q47" s="185"/>
      <c r="R47" s="185"/>
      <c r="S47" s="185"/>
      <c r="T47" s="396"/>
      <c r="U47" s="400"/>
    </row>
    <row r="48" spans="1:22" ht="15.6">
      <c r="A48" s="342"/>
      <c r="B48" s="342"/>
      <c r="C48" s="374"/>
      <c r="D48" s="383"/>
      <c r="E48" s="346"/>
      <c r="F48" s="367"/>
      <c r="G48" s="80"/>
      <c r="H48" s="80"/>
      <c r="I48" s="80"/>
      <c r="J48" s="322"/>
      <c r="K48" s="322"/>
      <c r="L48" s="322"/>
      <c r="M48" s="322"/>
      <c r="N48" s="322"/>
      <c r="O48" s="322"/>
      <c r="P48" s="322"/>
      <c r="Q48" s="322"/>
      <c r="R48" s="322"/>
      <c r="S48" s="322"/>
      <c r="T48" s="322"/>
      <c r="U48" s="322"/>
    </row>
    <row r="49" spans="1:21" ht="15.6">
      <c r="A49" s="342"/>
      <c r="B49" s="342"/>
      <c r="C49" s="374"/>
      <c r="D49" s="383"/>
      <c r="E49" s="346"/>
      <c r="F49" s="367"/>
      <c r="G49" s="80"/>
      <c r="H49" s="80"/>
      <c r="I49" s="80"/>
      <c r="J49" s="322"/>
      <c r="K49" s="322"/>
      <c r="L49" s="322"/>
      <c r="M49" s="322"/>
      <c r="N49" s="322"/>
      <c r="O49" s="322"/>
      <c r="P49" s="322"/>
      <c r="Q49" s="322"/>
      <c r="R49" s="322"/>
      <c r="S49" s="322"/>
      <c r="T49" s="322"/>
      <c r="U49" s="322"/>
    </row>
    <row r="50" spans="1:21" ht="16.2" thickBot="1">
      <c r="A50" s="345" t="s">
        <v>141</v>
      </c>
    </row>
    <row r="51" spans="1:21" ht="31.8" thickBot="1">
      <c r="A51" s="349" t="s">
        <v>18</v>
      </c>
      <c r="B51" s="350" t="s">
        <v>19</v>
      </c>
      <c r="C51" s="350"/>
      <c r="D51" s="350"/>
      <c r="E51" s="351" t="s">
        <v>263</v>
      </c>
      <c r="F51" s="352" t="s">
        <v>20</v>
      </c>
      <c r="G51" s="351"/>
      <c r="H51" s="351"/>
      <c r="I51" s="351"/>
      <c r="J51" s="351"/>
      <c r="K51" s="351"/>
      <c r="L51" s="351"/>
      <c r="M51" s="351"/>
      <c r="N51" s="351"/>
      <c r="O51" s="351" t="s">
        <v>17</v>
      </c>
      <c r="P51" s="401" t="s">
        <v>125</v>
      </c>
      <c r="Q51" s="406" t="s">
        <v>126</v>
      </c>
      <c r="R51" s="401" t="s">
        <v>38</v>
      </c>
      <c r="S51" s="406" t="s">
        <v>370</v>
      </c>
      <c r="T51" s="407" t="s">
        <v>396</v>
      </c>
      <c r="U51" s="353"/>
    </row>
    <row r="52" spans="1:21" s="320" customFormat="1" ht="15.6">
      <c r="A52" s="408"/>
      <c r="B52" s="409" t="s">
        <v>141</v>
      </c>
      <c r="C52" s="410"/>
      <c r="D52" s="411"/>
      <c r="E52" s="412"/>
      <c r="F52" s="413"/>
      <c r="G52" s="411"/>
      <c r="H52" s="411"/>
      <c r="I52" s="411"/>
      <c r="J52" s="411"/>
      <c r="K52" s="411"/>
      <c r="L52" s="411"/>
      <c r="M52" s="414"/>
      <c r="N52" s="414"/>
      <c r="O52" s="411"/>
      <c r="P52" s="415"/>
      <c r="Q52" s="416"/>
      <c r="R52" s="411"/>
      <c r="S52" s="416"/>
      <c r="T52" s="413"/>
      <c r="U52" s="417"/>
    </row>
    <row r="53" spans="1:21" s="320" customFormat="1" ht="15.6">
      <c r="A53" s="418"/>
      <c r="B53" s="374"/>
      <c r="C53" s="419"/>
      <c r="D53" s="326"/>
      <c r="E53" s="324"/>
      <c r="F53" s="367"/>
      <c r="G53" s="326"/>
      <c r="H53" s="326"/>
      <c r="I53" s="326"/>
      <c r="J53" s="326"/>
      <c r="K53" s="326"/>
      <c r="L53" s="326"/>
      <c r="M53" s="420"/>
      <c r="N53" s="420"/>
      <c r="O53" s="326"/>
      <c r="P53" s="345"/>
      <c r="Q53" s="421"/>
      <c r="R53" s="326"/>
      <c r="S53" s="421"/>
      <c r="T53" s="367"/>
      <c r="U53" s="393"/>
    </row>
    <row r="54" spans="1:21" s="320" customFormat="1">
      <c r="A54" s="366">
        <f>+'Appendix A'!A88</f>
        <v>47</v>
      </c>
      <c r="B54" s="342"/>
      <c r="C54" s="326" t="s">
        <v>3</v>
      </c>
      <c r="D54" s="326"/>
      <c r="E54" s="324" t="str">
        <f>+'Appendix A'!E88</f>
        <v>(Note A &amp; Q)</v>
      </c>
      <c r="F54" s="367" t="s">
        <v>124</v>
      </c>
      <c r="G54" s="326"/>
      <c r="H54" s="326"/>
      <c r="I54" s="326"/>
      <c r="J54" s="326"/>
      <c r="K54" s="326"/>
      <c r="L54" s="326"/>
      <c r="M54" s="255"/>
      <c r="N54" s="255"/>
      <c r="O54" s="715">
        <v>0</v>
      </c>
      <c r="P54" s="715">
        <v>0</v>
      </c>
      <c r="Q54" s="715">
        <v>0</v>
      </c>
      <c r="R54" s="260">
        <f>+(Q54+P54)/2</f>
        <v>0</v>
      </c>
      <c r="S54" s="261">
        <f>'Appendix A'!H16</f>
        <v>0.15000000001007291</v>
      </c>
      <c r="T54" s="255">
        <f>R54*S54</f>
        <v>0</v>
      </c>
      <c r="U54" s="422"/>
    </row>
    <row r="55" spans="1:21" s="320" customFormat="1" ht="15.6">
      <c r="A55" s="366"/>
      <c r="B55" s="342"/>
      <c r="C55" s="326"/>
      <c r="D55" s="326"/>
      <c r="E55" s="324"/>
      <c r="F55" s="326"/>
      <c r="G55" s="251"/>
      <c r="H55" s="251"/>
      <c r="I55" s="251"/>
      <c r="J55" s="423"/>
      <c r="K55" s="255"/>
      <c r="L55" s="326"/>
      <c r="M55" s="255"/>
      <c r="N55" s="255"/>
      <c r="O55" s="255"/>
      <c r="P55" s="255"/>
      <c r="Q55" s="255"/>
      <c r="R55" s="80"/>
      <c r="S55" s="261"/>
      <c r="T55" s="263"/>
      <c r="U55" s="422"/>
    </row>
    <row r="56" spans="1:21" s="320" customFormat="1" ht="15.6" thickBot="1">
      <c r="A56" s="395"/>
      <c r="B56" s="404"/>
      <c r="C56" s="404"/>
      <c r="D56" s="404"/>
      <c r="E56" s="404"/>
      <c r="F56" s="404"/>
      <c r="G56" s="404"/>
      <c r="H56" s="404"/>
      <c r="I56" s="404"/>
      <c r="J56" s="404"/>
      <c r="K56" s="404"/>
      <c r="L56" s="404"/>
      <c r="M56" s="404"/>
      <c r="N56" s="404"/>
      <c r="O56" s="404"/>
      <c r="P56" s="404"/>
      <c r="Q56" s="404"/>
      <c r="R56" s="404"/>
      <c r="S56" s="379"/>
      <c r="T56" s="379"/>
      <c r="U56" s="382"/>
    </row>
    <row r="57" spans="1:21" s="320" customFormat="1">
      <c r="A57" s="342"/>
      <c r="B57" s="342"/>
      <c r="C57" s="342"/>
      <c r="D57" s="342"/>
      <c r="E57" s="342"/>
      <c r="F57" s="342"/>
      <c r="G57" s="342"/>
      <c r="H57" s="342"/>
      <c r="I57" s="342"/>
      <c r="J57" s="342"/>
      <c r="K57" s="342"/>
      <c r="L57" s="342"/>
      <c r="M57" s="342"/>
      <c r="N57" s="342"/>
      <c r="O57" s="342"/>
      <c r="P57" s="342"/>
      <c r="Q57" s="342"/>
      <c r="R57" s="342"/>
      <c r="S57" s="326"/>
      <c r="T57" s="326"/>
      <c r="U57" s="326"/>
    </row>
    <row r="58" spans="1:21">
      <c r="A58" s="342"/>
      <c r="B58" s="322"/>
      <c r="C58" s="384"/>
      <c r="D58" s="322"/>
      <c r="E58" s="385"/>
      <c r="F58" s="386"/>
      <c r="G58" s="80"/>
      <c r="H58" s="80"/>
      <c r="I58" s="80"/>
      <c r="J58" s="80"/>
      <c r="K58" s="80"/>
      <c r="L58" s="80"/>
      <c r="M58" s="80"/>
      <c r="N58" s="80"/>
      <c r="O58" s="80"/>
      <c r="P58" s="80"/>
      <c r="Q58" s="80"/>
      <c r="R58" s="80"/>
      <c r="S58" s="80"/>
      <c r="T58" s="80"/>
      <c r="U58" s="322"/>
    </row>
    <row r="59" spans="1:21" ht="16.2" thickBot="1">
      <c r="A59" s="345" t="s">
        <v>139</v>
      </c>
      <c r="B59" s="322"/>
      <c r="C59" s="322"/>
      <c r="D59" s="322"/>
      <c r="E59" s="385"/>
      <c r="F59" s="322"/>
      <c r="G59" s="387"/>
      <c r="H59" s="1439"/>
      <c r="I59" s="1439"/>
      <c r="J59" s="1439"/>
      <c r="K59" s="1439"/>
      <c r="L59" s="1439"/>
      <c r="M59" s="1439"/>
      <c r="N59" s="1439"/>
      <c r="O59" s="1439"/>
      <c r="P59" s="1439"/>
      <c r="Q59" s="1439"/>
      <c r="R59" s="1439"/>
      <c r="S59" s="1439"/>
      <c r="T59" s="322"/>
      <c r="U59" s="322"/>
    </row>
    <row r="60" spans="1:21" ht="31.8" thickBot="1">
      <c r="A60" s="349" t="s">
        <v>18</v>
      </c>
      <c r="B60" s="350" t="s">
        <v>19</v>
      </c>
      <c r="C60" s="350"/>
      <c r="D60" s="350"/>
      <c r="E60" s="351" t="s">
        <v>263</v>
      </c>
      <c r="F60" s="352" t="s">
        <v>20</v>
      </c>
      <c r="G60" s="388"/>
      <c r="H60" s="388"/>
      <c r="I60" s="388"/>
      <c r="J60" s="388"/>
      <c r="K60" s="388"/>
      <c r="L60" s="388"/>
      <c r="M60" s="388"/>
      <c r="N60" s="388"/>
      <c r="O60" s="388"/>
      <c r="P60" s="388"/>
      <c r="Q60" s="388"/>
      <c r="R60" s="401" t="s">
        <v>37</v>
      </c>
      <c r="S60" s="401" t="s">
        <v>695</v>
      </c>
      <c r="T60" s="401" t="s">
        <v>22</v>
      </c>
      <c r="U60" s="353"/>
    </row>
    <row r="61" spans="1:21" s="320" customFormat="1">
      <c r="A61" s="366"/>
      <c r="B61" s="326"/>
      <c r="C61" s="362"/>
      <c r="D61" s="326"/>
      <c r="E61" s="324"/>
      <c r="F61" s="371"/>
      <c r="G61" s="326"/>
      <c r="H61" s="326"/>
      <c r="I61" s="326"/>
      <c r="J61" s="326"/>
      <c r="K61" s="326"/>
      <c r="L61" s="326"/>
      <c r="M61" s="326"/>
      <c r="N61" s="326"/>
      <c r="O61" s="326"/>
      <c r="P61" s="326"/>
      <c r="Q61" s="326"/>
      <c r="R61" s="80"/>
      <c r="S61" s="64"/>
      <c r="T61" s="64"/>
      <c r="U61" s="393"/>
    </row>
    <row r="62" spans="1:21" s="320" customFormat="1" ht="15.6">
      <c r="A62" s="366"/>
      <c r="B62" s="374" t="s">
        <v>139</v>
      </c>
      <c r="C62" s="362"/>
      <c r="D62" s="326"/>
      <c r="E62" s="324"/>
      <c r="F62" s="371"/>
      <c r="G62" s="326"/>
      <c r="H62" s="326"/>
      <c r="I62" s="326"/>
      <c r="J62" s="326"/>
      <c r="K62" s="326"/>
      <c r="L62" s="326"/>
      <c r="M62" s="326"/>
      <c r="N62" s="326"/>
      <c r="O62" s="326"/>
      <c r="P62" s="326"/>
      <c r="Q62" s="326"/>
      <c r="R62" s="80"/>
      <c r="S62" s="64"/>
      <c r="T62" s="64"/>
      <c r="U62" s="393"/>
    </row>
    <row r="63" spans="1:21" s="320" customFormat="1">
      <c r="A63" s="366"/>
      <c r="B63" s="326"/>
      <c r="C63" s="362"/>
      <c r="D63" s="326"/>
      <c r="E63" s="324"/>
      <c r="F63" s="371"/>
      <c r="G63" s="326"/>
      <c r="H63" s="326"/>
      <c r="I63" s="326"/>
      <c r="J63" s="326"/>
      <c r="K63" s="326"/>
      <c r="L63" s="326"/>
      <c r="M63" s="326"/>
      <c r="N63" s="326"/>
      <c r="O63" s="326"/>
      <c r="P63" s="326"/>
      <c r="Q63" s="326"/>
      <c r="R63" s="80"/>
      <c r="S63" s="64"/>
      <c r="T63" s="64"/>
      <c r="U63" s="393"/>
    </row>
    <row r="64" spans="1:21">
      <c r="A64" s="373">
        <f>+'Appendix A'!A91</f>
        <v>48</v>
      </c>
      <c r="B64" s="326"/>
      <c r="C64" s="362" t="s">
        <v>120</v>
      </c>
      <c r="D64" s="383"/>
      <c r="E64" s="324" t="str">
        <f>+'Appendix A'!E91</f>
        <v>(Note  Q)</v>
      </c>
      <c r="F64" s="383" t="s">
        <v>121</v>
      </c>
      <c r="G64" s="322"/>
      <c r="H64" s="322"/>
      <c r="I64" s="322"/>
      <c r="J64" s="80"/>
      <c r="K64" s="322"/>
      <c r="L64" s="322"/>
      <c r="M64" s="322"/>
      <c r="N64" s="322"/>
      <c r="O64" s="322"/>
      <c r="P64" s="322"/>
      <c r="Q64" s="322"/>
      <c r="R64" s="715">
        <v>0</v>
      </c>
      <c r="S64" s="715">
        <v>0</v>
      </c>
      <c r="T64" s="260">
        <f>+(S64+R64)/2</f>
        <v>0</v>
      </c>
      <c r="U64" s="370"/>
    </row>
    <row r="65" spans="1:21">
      <c r="A65" s="373">
        <f>+'Appendix A'!A94</f>
        <v>51</v>
      </c>
      <c r="B65" s="326"/>
      <c r="C65" s="362" t="s">
        <v>116</v>
      </c>
      <c r="D65" s="383"/>
      <c r="E65" s="324" t="str">
        <f>+'Appendix A'!E94</f>
        <v>(Note  N &amp; Q))</v>
      </c>
      <c r="F65" s="383" t="s">
        <v>122</v>
      </c>
      <c r="G65" s="322"/>
      <c r="H65" s="322"/>
      <c r="I65" s="322"/>
      <c r="J65" s="80"/>
      <c r="K65" s="322"/>
      <c r="L65" s="322"/>
      <c r="M65" s="322"/>
      <c r="N65" s="322"/>
      <c r="O65" s="322"/>
      <c r="P65" s="322"/>
      <c r="Q65" s="322"/>
      <c r="R65" s="715">
        <v>16840790</v>
      </c>
      <c r="S65" s="715">
        <v>16840790</v>
      </c>
      <c r="T65" s="260">
        <f>+(S65+R65)/2</f>
        <v>16840790</v>
      </c>
      <c r="U65" s="370"/>
    </row>
    <row r="66" spans="1:21" s="320" customFormat="1" ht="16.2" thickBot="1">
      <c r="A66" s="395"/>
      <c r="B66" s="424"/>
      <c r="C66" s="425"/>
      <c r="D66" s="381"/>
      <c r="E66" s="426"/>
      <c r="F66" s="381"/>
      <c r="G66" s="256"/>
      <c r="H66" s="256"/>
      <c r="I66" s="256"/>
      <c r="J66" s="256"/>
      <c r="K66" s="256"/>
      <c r="L66" s="256"/>
      <c r="M66" s="256"/>
      <c r="N66" s="256"/>
      <c r="O66" s="256"/>
      <c r="P66" s="256"/>
      <c r="Q66" s="256"/>
      <c r="R66" s="256"/>
      <c r="S66" s="185"/>
      <c r="T66" s="185"/>
      <c r="U66" s="257"/>
    </row>
    <row r="67" spans="1:21" s="322" customFormat="1" ht="15.6">
      <c r="A67" s="342"/>
      <c r="B67" s="361"/>
      <c r="C67" s="367"/>
      <c r="D67" s="383"/>
      <c r="E67" s="342"/>
      <c r="F67" s="341"/>
      <c r="G67" s="80"/>
      <c r="H67" s="80"/>
      <c r="I67" s="80"/>
      <c r="J67" s="80"/>
      <c r="K67" s="80"/>
      <c r="L67" s="80"/>
      <c r="M67" s="80"/>
      <c r="N67" s="80"/>
      <c r="O67" s="80"/>
      <c r="P67" s="80"/>
      <c r="Q67" s="80"/>
      <c r="R67" s="80"/>
      <c r="S67" s="80"/>
      <c r="T67" s="232"/>
      <c r="U67" s="427"/>
    </row>
    <row r="68" spans="1:21" s="322" customFormat="1" ht="15.6">
      <c r="A68" s="342"/>
      <c r="B68" s="361"/>
      <c r="C68" s="367"/>
      <c r="D68" s="383"/>
      <c r="E68" s="342"/>
      <c r="F68" s="341"/>
      <c r="G68" s="80"/>
      <c r="H68" s="80"/>
      <c r="I68" s="80"/>
      <c r="J68" s="80"/>
      <c r="K68" s="80"/>
      <c r="L68" s="80"/>
      <c r="M68" s="80"/>
      <c r="N68" s="80"/>
      <c r="O68" s="80"/>
      <c r="P68" s="80"/>
      <c r="Q68" s="80"/>
      <c r="R68" s="80"/>
      <c r="S68" s="80"/>
      <c r="T68" s="232"/>
      <c r="U68" s="427"/>
    </row>
    <row r="69" spans="1:21" ht="16.2" thickBot="1">
      <c r="A69" s="345" t="s">
        <v>688</v>
      </c>
    </row>
    <row r="70" spans="1:21" ht="31.8" thickBot="1">
      <c r="A70" s="349" t="s">
        <v>18</v>
      </c>
      <c r="B70" s="350" t="s">
        <v>19</v>
      </c>
      <c r="C70" s="350"/>
      <c r="D70" s="350"/>
      <c r="E70" s="351" t="s">
        <v>263</v>
      </c>
      <c r="F70" s="352" t="s">
        <v>20</v>
      </c>
      <c r="G70" s="351"/>
      <c r="H70" s="351"/>
      <c r="I70" s="351"/>
      <c r="J70" s="351"/>
      <c r="K70" s="351"/>
      <c r="L70" s="351"/>
      <c r="M70" s="351"/>
      <c r="N70" s="351"/>
      <c r="O70" s="351"/>
      <c r="P70" s="351"/>
      <c r="Q70" s="351"/>
      <c r="R70" s="401" t="s">
        <v>37</v>
      </c>
      <c r="S70" s="406" t="s">
        <v>695</v>
      </c>
      <c r="T70" s="401" t="s">
        <v>22</v>
      </c>
      <c r="U70" s="353"/>
    </row>
    <row r="71" spans="1:21" ht="15.6">
      <c r="A71" s="428"/>
      <c r="B71" s="409" t="s">
        <v>573</v>
      </c>
      <c r="C71" s="429"/>
      <c r="D71" s="430"/>
      <c r="E71" s="431"/>
      <c r="F71" s="432"/>
      <c r="G71" s="357"/>
      <c r="H71" s="357"/>
      <c r="I71" s="357"/>
      <c r="J71" s="432"/>
      <c r="K71" s="432"/>
      <c r="L71" s="432"/>
      <c r="M71" s="432"/>
      <c r="N71" s="432"/>
      <c r="O71" s="432"/>
      <c r="P71" s="432"/>
      <c r="Q71" s="432"/>
      <c r="R71" s="357"/>
      <c r="S71" s="357"/>
      <c r="T71" s="357"/>
      <c r="U71" s="359"/>
    </row>
    <row r="72" spans="1:21" ht="15.6">
      <c r="A72" s="402"/>
      <c r="B72" s="322"/>
      <c r="C72" s="322"/>
      <c r="D72" s="339"/>
      <c r="E72" s="385"/>
      <c r="F72" s="367"/>
      <c r="G72" s="322"/>
      <c r="H72" s="322"/>
      <c r="I72" s="322"/>
      <c r="J72" s="367"/>
      <c r="K72" s="367"/>
      <c r="L72" s="367"/>
      <c r="M72" s="367"/>
      <c r="N72" s="367"/>
      <c r="O72" s="367"/>
      <c r="P72" s="367"/>
      <c r="Q72" s="367"/>
      <c r="R72" s="322"/>
      <c r="S72" s="433"/>
      <c r="T72" s="322"/>
      <c r="U72" s="434"/>
    </row>
    <row r="73" spans="1:21" ht="15.6">
      <c r="A73" s="366">
        <f>+'Appendix A'!A103</f>
        <v>56</v>
      </c>
      <c r="B73" s="342"/>
      <c r="C73" s="374" t="s">
        <v>574</v>
      </c>
      <c r="D73" s="339"/>
      <c r="E73" s="342" t="str">
        <f>+'Appendix A'!E103</f>
        <v>(Note  N &amp; Q))</v>
      </c>
      <c r="F73" s="367" t="s">
        <v>39</v>
      </c>
      <c r="G73" s="322"/>
      <c r="H73" s="322"/>
      <c r="I73" s="322"/>
      <c r="J73" s="367"/>
      <c r="K73" s="367"/>
      <c r="L73" s="367"/>
      <c r="M73" s="367"/>
      <c r="N73" s="367"/>
      <c r="O73" s="367"/>
      <c r="P73" s="367"/>
      <c r="Q73" s="367"/>
      <c r="R73" s="715">
        <v>0</v>
      </c>
      <c r="S73" s="715">
        <v>0</v>
      </c>
      <c r="T73" s="254">
        <f>+R73+S73/2</f>
        <v>0</v>
      </c>
      <c r="U73" s="370"/>
    </row>
    <row r="74" spans="1:21" ht="16.2" thickBot="1">
      <c r="A74" s="395"/>
      <c r="B74" s="404"/>
      <c r="C74" s="377"/>
      <c r="D74" s="404"/>
      <c r="E74" s="404"/>
      <c r="F74" s="378"/>
      <c r="G74" s="396"/>
      <c r="H74" s="396"/>
      <c r="I74" s="435"/>
      <c r="J74" s="378"/>
      <c r="K74" s="378"/>
      <c r="L74" s="378"/>
      <c r="M74" s="378"/>
      <c r="N74" s="378"/>
      <c r="O74" s="378"/>
      <c r="P74" s="378"/>
      <c r="Q74" s="378"/>
      <c r="R74" s="378"/>
      <c r="S74" s="396"/>
      <c r="T74" s="1440"/>
      <c r="U74" s="1441"/>
    </row>
    <row r="75" spans="1:21" ht="15.6">
      <c r="A75" s="342"/>
      <c r="B75" s="342"/>
      <c r="C75" s="374"/>
      <c r="D75" s="342"/>
      <c r="E75" s="342"/>
      <c r="F75" s="367"/>
      <c r="G75" s="322"/>
      <c r="H75" s="322"/>
      <c r="I75" s="251"/>
      <c r="J75" s="367"/>
      <c r="K75" s="367"/>
      <c r="L75" s="367"/>
      <c r="M75" s="367"/>
      <c r="N75" s="367"/>
      <c r="O75" s="367"/>
      <c r="P75" s="367"/>
      <c r="Q75" s="367"/>
      <c r="R75" s="367"/>
      <c r="S75" s="322"/>
      <c r="T75" s="323"/>
      <c r="U75" s="323"/>
    </row>
    <row r="76" spans="1:21" s="322" customFormat="1" ht="15.6">
      <c r="A76" s="342"/>
      <c r="B76" s="361"/>
      <c r="C76" s="367"/>
      <c r="D76" s="383"/>
      <c r="E76" s="342"/>
      <c r="F76" s="341"/>
      <c r="G76" s="80"/>
      <c r="H76" s="80"/>
      <c r="I76" s="80"/>
      <c r="J76" s="80"/>
      <c r="K76" s="80"/>
      <c r="L76" s="80"/>
      <c r="M76" s="80"/>
      <c r="N76" s="80"/>
      <c r="O76" s="80"/>
      <c r="P76" s="80"/>
      <c r="Q76" s="80"/>
      <c r="R76" s="80"/>
      <c r="S76" s="80"/>
      <c r="T76" s="232"/>
      <c r="U76" s="427"/>
    </row>
    <row r="77" spans="1:21" ht="16.2" thickBot="1">
      <c r="A77" s="345" t="s">
        <v>30</v>
      </c>
      <c r="B77" s="322"/>
      <c r="C77" s="322"/>
      <c r="D77" s="322"/>
      <c r="E77" s="385"/>
      <c r="F77" s="322"/>
      <c r="G77" s="387"/>
    </row>
    <row r="78" spans="1:21" ht="31.8" thickBot="1">
      <c r="A78" s="349" t="s">
        <v>18</v>
      </c>
      <c r="B78" s="350" t="s">
        <v>19</v>
      </c>
      <c r="C78" s="350"/>
      <c r="D78" s="350"/>
      <c r="E78" s="351" t="s">
        <v>263</v>
      </c>
      <c r="F78" s="352" t="s">
        <v>20</v>
      </c>
      <c r="G78" s="388"/>
      <c r="H78" s="388"/>
      <c r="I78" s="388"/>
      <c r="J78" s="388"/>
      <c r="K78" s="388"/>
      <c r="L78" s="388"/>
      <c r="M78" s="388"/>
      <c r="N78" s="388"/>
      <c r="O78" s="388"/>
      <c r="P78" s="388"/>
      <c r="Q78" s="388"/>
      <c r="R78" s="388"/>
      <c r="S78" s="388"/>
      <c r="T78" s="351" t="s">
        <v>393</v>
      </c>
      <c r="U78" s="389"/>
    </row>
    <row r="79" spans="1:21">
      <c r="A79" s="366">
        <f>+'Appendix A'!A112</f>
        <v>59</v>
      </c>
      <c r="B79" s="322"/>
      <c r="C79" s="384" t="s">
        <v>215</v>
      </c>
      <c r="D79" s="322"/>
      <c r="E79" s="346" t="str">
        <f>+'Appendix A'!E112</f>
        <v>(Note  O)</v>
      </c>
      <c r="F79" s="481" t="s">
        <v>123</v>
      </c>
      <c r="G79" s="322"/>
      <c r="H79" s="322"/>
      <c r="I79" s="322"/>
      <c r="J79" s="322"/>
      <c r="K79" s="322"/>
      <c r="L79" s="322"/>
      <c r="M79" s="322"/>
      <c r="N79" s="322"/>
      <c r="O79" s="322"/>
      <c r="P79" s="322"/>
      <c r="Q79" s="322"/>
      <c r="R79" s="322"/>
      <c r="S79" s="322"/>
      <c r="T79" s="363">
        <v>99724192.37999998</v>
      </c>
      <c r="U79" s="370"/>
    </row>
    <row r="80" spans="1:21">
      <c r="A80" s="366">
        <f>+'Appendix A'!A113</f>
        <v>60</v>
      </c>
      <c r="B80" s="322"/>
      <c r="C80" s="384" t="s">
        <v>637</v>
      </c>
      <c r="D80" s="322"/>
      <c r="E80" s="385"/>
      <c r="F80" s="386" t="s">
        <v>31</v>
      </c>
      <c r="G80" s="322"/>
      <c r="H80" s="322"/>
      <c r="I80" s="322"/>
      <c r="J80" s="322"/>
      <c r="K80" s="322"/>
      <c r="L80" s="322"/>
      <c r="M80" s="322"/>
      <c r="N80" s="322"/>
      <c r="O80" s="322"/>
      <c r="P80" s="322"/>
      <c r="Q80" s="322"/>
      <c r="R80" s="322"/>
      <c r="S80" s="322"/>
      <c r="T80" s="363">
        <v>0</v>
      </c>
      <c r="U80" s="370"/>
    </row>
    <row r="81" spans="1:21" ht="15.6" thickBot="1">
      <c r="A81" s="395"/>
      <c r="B81" s="396"/>
      <c r="C81" s="397"/>
      <c r="D81" s="396"/>
      <c r="E81" s="398"/>
      <c r="F81" s="399"/>
      <c r="G81" s="185"/>
      <c r="H81" s="185"/>
      <c r="I81" s="185"/>
      <c r="J81" s="185"/>
      <c r="K81" s="185"/>
      <c r="L81" s="185"/>
      <c r="M81" s="185"/>
      <c r="N81" s="185"/>
      <c r="O81" s="185"/>
      <c r="P81" s="185"/>
      <c r="Q81" s="185"/>
      <c r="R81" s="185"/>
      <c r="S81" s="185"/>
      <c r="T81" s="185"/>
      <c r="U81" s="400"/>
    </row>
    <row r="82" spans="1:21">
      <c r="A82" s="342"/>
      <c r="B82" s="322"/>
      <c r="C82" s="384"/>
      <c r="D82" s="322"/>
      <c r="E82" s="385"/>
      <c r="F82" s="386"/>
      <c r="G82" s="80"/>
      <c r="H82" s="80"/>
      <c r="I82" s="80"/>
      <c r="J82" s="80"/>
      <c r="K82" s="80"/>
      <c r="L82" s="80"/>
      <c r="M82" s="80"/>
      <c r="N82" s="80"/>
      <c r="O82" s="80"/>
      <c r="P82" s="80"/>
      <c r="Q82" s="80"/>
      <c r="R82" s="80"/>
      <c r="S82" s="80"/>
      <c r="T82" s="80"/>
      <c r="U82" s="322"/>
    </row>
    <row r="83" spans="1:21">
      <c r="A83" s="342"/>
      <c r="B83" s="322"/>
      <c r="C83" s="384"/>
      <c r="D83" s="322"/>
      <c r="E83" s="385"/>
      <c r="F83" s="386"/>
      <c r="G83" s="80"/>
      <c r="H83" s="80"/>
      <c r="I83" s="80"/>
      <c r="J83" s="80"/>
      <c r="K83" s="80"/>
      <c r="L83" s="80"/>
      <c r="M83" s="80"/>
      <c r="N83" s="80"/>
      <c r="O83" s="80"/>
      <c r="P83" s="80"/>
      <c r="Q83" s="80"/>
      <c r="R83" s="80"/>
      <c r="S83" s="80"/>
      <c r="T83" s="80"/>
      <c r="U83" s="322"/>
    </row>
    <row r="84" spans="1:21" s="322" customFormat="1" ht="16.2" thickBot="1">
      <c r="A84" s="345" t="s">
        <v>394</v>
      </c>
      <c r="E84" s="385"/>
      <c r="G84" s="387"/>
      <c r="H84" s="80"/>
      <c r="I84" s="80"/>
      <c r="J84" s="80"/>
      <c r="K84" s="80"/>
      <c r="L84" s="80"/>
      <c r="M84" s="80"/>
      <c r="N84" s="80"/>
      <c r="O84" s="80"/>
      <c r="P84" s="80"/>
      <c r="Q84" s="80"/>
      <c r="R84" s="80"/>
      <c r="S84" s="80"/>
      <c r="T84" s="232"/>
      <c r="U84" s="427"/>
    </row>
    <row r="85" spans="1:21" s="322" customFormat="1" ht="31.8" thickBot="1">
      <c r="A85" s="349" t="s">
        <v>18</v>
      </c>
      <c r="B85" s="350" t="s">
        <v>19</v>
      </c>
      <c r="C85" s="350"/>
      <c r="D85" s="350"/>
      <c r="E85" s="351" t="s">
        <v>263</v>
      </c>
      <c r="F85" s="352" t="s">
        <v>20</v>
      </c>
      <c r="G85" s="388"/>
      <c r="H85" s="258"/>
      <c r="I85" s="258"/>
      <c r="J85" s="258"/>
      <c r="K85" s="258"/>
      <c r="L85" s="258"/>
      <c r="M85" s="258"/>
      <c r="N85" s="258"/>
      <c r="O85" s="258"/>
      <c r="P85" s="258"/>
      <c r="Q85" s="258"/>
      <c r="R85" s="258"/>
      <c r="S85" s="258"/>
      <c r="T85" s="351" t="s">
        <v>393</v>
      </c>
      <c r="U85" s="353"/>
    </row>
    <row r="86" spans="1:21" s="322" customFormat="1">
      <c r="A86" s="360"/>
      <c r="C86" s="375"/>
      <c r="D86" s="347"/>
      <c r="E86" s="385"/>
      <c r="F86" s="347"/>
      <c r="H86" s="80"/>
      <c r="I86" s="80"/>
      <c r="J86" s="80"/>
      <c r="K86" s="80"/>
      <c r="L86" s="80"/>
      <c r="M86" s="80"/>
      <c r="N86" s="80"/>
      <c r="O86" s="80"/>
      <c r="P86" s="80"/>
      <c r="Q86" s="80"/>
      <c r="R86" s="80"/>
      <c r="S86" s="80"/>
      <c r="T86" s="383"/>
      <c r="U86" s="441"/>
    </row>
    <row r="87" spans="1:21" s="322" customFormat="1" ht="15.6">
      <c r="A87" s="360"/>
      <c r="B87" s="442"/>
      <c r="C87" s="375"/>
      <c r="D87" s="347"/>
      <c r="E87" s="385"/>
      <c r="F87" s="347"/>
      <c r="H87" s="80"/>
      <c r="I87" s="80"/>
      <c r="J87" s="80"/>
      <c r="K87" s="80"/>
      <c r="L87" s="80"/>
      <c r="M87" s="80"/>
      <c r="N87" s="80"/>
      <c r="O87" s="80"/>
      <c r="P87" s="80"/>
      <c r="Q87" s="80"/>
      <c r="R87" s="80"/>
      <c r="S87" s="80"/>
      <c r="T87" s="383"/>
      <c r="U87" s="441"/>
    </row>
    <row r="88" spans="1:21" s="322" customFormat="1" ht="15.6">
      <c r="A88" s="360">
        <f>+'Appendix A'!A120</f>
        <v>65</v>
      </c>
      <c r="B88" s="442"/>
      <c r="C88" s="375" t="s">
        <v>395</v>
      </c>
      <c r="D88" s="347"/>
      <c r="E88" s="346" t="s">
        <v>493</v>
      </c>
      <c r="F88" s="347" t="s">
        <v>183</v>
      </c>
      <c r="H88" s="80"/>
      <c r="I88" s="80"/>
      <c r="J88" s="80"/>
      <c r="K88" s="80"/>
      <c r="L88" s="80"/>
      <c r="M88" s="80"/>
      <c r="N88" s="80"/>
      <c r="O88" s="80"/>
      <c r="P88" s="80"/>
      <c r="Q88" s="80"/>
      <c r="R88" s="80"/>
      <c r="S88" s="80"/>
      <c r="T88" s="363">
        <v>4022045.78</v>
      </c>
      <c r="U88" s="441"/>
    </row>
    <row r="89" spans="1:21" s="322" customFormat="1" ht="16.2" thickBot="1">
      <c r="A89" s="395"/>
      <c r="B89" s="424"/>
      <c r="C89" s="378"/>
      <c r="D89" s="381"/>
      <c r="E89" s="404"/>
      <c r="F89" s="443"/>
      <c r="G89" s="185"/>
      <c r="H89" s="185"/>
      <c r="I89" s="185"/>
      <c r="J89" s="185"/>
      <c r="K89" s="185"/>
      <c r="L89" s="185"/>
      <c r="M89" s="185"/>
      <c r="N89" s="185"/>
      <c r="O89" s="185"/>
      <c r="P89" s="185"/>
      <c r="Q89" s="185"/>
      <c r="R89" s="185"/>
      <c r="S89" s="185"/>
      <c r="T89" s="259"/>
      <c r="U89" s="444"/>
    </row>
    <row r="90" spans="1:21" ht="15.6">
      <c r="A90" s="342"/>
      <c r="B90" s="342"/>
      <c r="C90" s="374"/>
      <c r="D90" s="342"/>
      <c r="E90" s="342"/>
      <c r="F90" s="367"/>
      <c r="G90" s="322"/>
      <c r="H90" s="322"/>
      <c r="I90" s="251"/>
      <c r="J90" s="367"/>
      <c r="K90" s="367"/>
      <c r="L90" s="367"/>
      <c r="M90" s="367"/>
      <c r="N90" s="367"/>
      <c r="O90" s="367"/>
      <c r="P90" s="367"/>
      <c r="Q90" s="367"/>
      <c r="R90" s="367"/>
      <c r="S90" s="322"/>
      <c r="T90" s="1022"/>
      <c r="U90" s="1022" t="s">
        <v>839</v>
      </c>
    </row>
    <row r="91" spans="1:21" ht="16.2" thickBot="1">
      <c r="A91" s="345" t="s">
        <v>704</v>
      </c>
    </row>
    <row r="92" spans="1:21" ht="31.8" thickBot="1">
      <c r="A92" s="349" t="s">
        <v>18</v>
      </c>
      <c r="B92" s="350" t="s">
        <v>19</v>
      </c>
      <c r="C92" s="350"/>
      <c r="D92" s="350"/>
      <c r="E92" s="351" t="s">
        <v>263</v>
      </c>
      <c r="F92" s="352" t="s">
        <v>20</v>
      </c>
      <c r="G92" s="351"/>
      <c r="H92" s="351"/>
      <c r="I92" s="351"/>
      <c r="J92" s="351"/>
      <c r="K92" s="351"/>
      <c r="L92" s="351"/>
      <c r="M92" s="351"/>
      <c r="N92" s="351"/>
      <c r="O92" s="351"/>
      <c r="P92" s="351"/>
      <c r="Q92" s="351"/>
      <c r="R92" s="351"/>
      <c r="S92" s="401" t="s">
        <v>393</v>
      </c>
      <c r="T92" s="1442"/>
      <c r="U92" s="1443"/>
    </row>
    <row r="93" spans="1:21" ht="15.6">
      <c r="A93" s="366"/>
      <c r="B93" s="374"/>
      <c r="C93" s="342"/>
      <c r="D93" s="342"/>
      <c r="E93" s="342"/>
      <c r="F93" s="342"/>
      <c r="G93" s="342"/>
      <c r="H93" s="342"/>
      <c r="I93" s="342"/>
      <c r="J93" s="342"/>
      <c r="K93" s="342"/>
      <c r="L93" s="342"/>
      <c r="M93" s="342"/>
      <c r="N93" s="342"/>
      <c r="O93" s="342"/>
      <c r="P93" s="342"/>
      <c r="Q93" s="342"/>
      <c r="R93" s="342"/>
      <c r="S93" s="322"/>
      <c r="T93" s="322"/>
      <c r="U93" s="370"/>
    </row>
    <row r="94" spans="1:21" ht="15.6">
      <c r="A94" s="366">
        <f>+'Appendix A'!A117</f>
        <v>62</v>
      </c>
      <c r="B94" s="342"/>
      <c r="C94" s="367" t="s">
        <v>40</v>
      </c>
      <c r="D94" s="342"/>
      <c r="E94" s="342"/>
      <c r="F94" s="367" t="s">
        <v>41</v>
      </c>
      <c r="G94" s="367"/>
      <c r="H94" s="367"/>
      <c r="I94" s="367"/>
      <c r="J94" s="367"/>
      <c r="K94" s="367"/>
      <c r="L94" s="367"/>
      <c r="M94" s="367"/>
      <c r="N94" s="367"/>
      <c r="O94" s="367"/>
      <c r="P94" s="367"/>
      <c r="Q94" s="367"/>
      <c r="R94" s="367"/>
      <c r="S94" s="363">
        <v>202793229.99999997</v>
      </c>
      <c r="T94" s="1434"/>
      <c r="U94" s="1435"/>
    </row>
    <row r="95" spans="1:21" ht="15.6">
      <c r="A95" s="366"/>
      <c r="B95" s="342"/>
      <c r="C95" s="367"/>
      <c r="D95" s="342"/>
      <c r="E95" s="342"/>
      <c r="F95" s="367"/>
      <c r="G95" s="367"/>
      <c r="H95" s="367"/>
      <c r="I95" s="367"/>
      <c r="J95" s="367"/>
      <c r="K95" s="367"/>
      <c r="L95" s="367"/>
      <c r="M95" s="367"/>
      <c r="N95" s="367"/>
      <c r="O95" s="367"/>
      <c r="P95" s="367"/>
      <c r="Q95" s="367"/>
      <c r="R95" s="367"/>
      <c r="S95" s="363"/>
      <c r="T95" s="323"/>
      <c r="U95" s="422"/>
    </row>
    <row r="96" spans="1:21" ht="15.6">
      <c r="A96" s="366">
        <f>+'Appendix A'!A118</f>
        <v>63</v>
      </c>
      <c r="B96" s="342"/>
      <c r="C96" s="341" t="s">
        <v>326</v>
      </c>
      <c r="D96" s="80"/>
      <c r="E96" s="342" t="s">
        <v>494</v>
      </c>
      <c r="F96" s="367" t="s">
        <v>179</v>
      </c>
      <c r="G96" s="367"/>
      <c r="H96" s="367"/>
      <c r="I96" s="367"/>
      <c r="J96" s="367"/>
      <c r="K96" s="367"/>
      <c r="L96" s="367"/>
      <c r="M96" s="367"/>
      <c r="N96" s="367"/>
      <c r="O96" s="367"/>
      <c r="P96" s="367"/>
      <c r="Q96" s="367"/>
      <c r="R96" s="367"/>
      <c r="S96" s="363">
        <v>33048517.419999983</v>
      </c>
      <c r="T96" s="323"/>
      <c r="U96" s="422"/>
    </row>
    <row r="97" spans="1:21">
      <c r="A97" s="366">
        <f>+'Appendix A'!A119</f>
        <v>64</v>
      </c>
      <c r="B97" s="342"/>
      <c r="C97" s="341" t="s">
        <v>326</v>
      </c>
      <c r="D97" s="80"/>
      <c r="E97" s="342" t="s">
        <v>493</v>
      </c>
      <c r="F97" s="367" t="s">
        <v>179</v>
      </c>
      <c r="G97" s="342"/>
      <c r="H97" s="342"/>
      <c r="I97" s="342"/>
      <c r="J97" s="342"/>
      <c r="K97" s="342"/>
      <c r="L97" s="342"/>
      <c r="M97" s="342"/>
      <c r="N97" s="342"/>
      <c r="O97" s="342"/>
      <c r="P97" s="342"/>
      <c r="Q97" s="342"/>
      <c r="R97" s="367"/>
      <c r="S97" s="363">
        <v>33328250.129999984</v>
      </c>
      <c r="T97" s="322"/>
      <c r="U97" s="370"/>
    </row>
    <row r="98" spans="1:21" ht="15.6" thickBot="1">
      <c r="A98" s="395"/>
      <c r="B98" s="404"/>
      <c r="C98" s="404"/>
      <c r="D98" s="404"/>
      <c r="E98" s="404"/>
      <c r="F98" s="404"/>
      <c r="G98" s="404"/>
      <c r="H98" s="404"/>
      <c r="I98" s="404"/>
      <c r="J98" s="404"/>
      <c r="K98" s="404"/>
      <c r="L98" s="404"/>
      <c r="M98" s="404"/>
      <c r="N98" s="404"/>
      <c r="O98" s="404"/>
      <c r="P98" s="404"/>
      <c r="Q98" s="404"/>
      <c r="R98" s="404"/>
      <c r="S98" s="396"/>
      <c r="T98" s="396"/>
      <c r="U98" s="400"/>
    </row>
    <row r="101" spans="1:21" ht="16.2" thickBot="1">
      <c r="A101" s="345" t="s">
        <v>684</v>
      </c>
    </row>
    <row r="102" spans="1:21" ht="31.8" thickBot="1">
      <c r="A102" s="349" t="s">
        <v>18</v>
      </c>
      <c r="B102" s="350" t="s">
        <v>19</v>
      </c>
      <c r="C102" s="350"/>
      <c r="D102" s="350"/>
      <c r="E102" s="351" t="s">
        <v>263</v>
      </c>
      <c r="F102" s="352" t="s">
        <v>20</v>
      </c>
      <c r="G102" s="351"/>
      <c r="H102" s="351"/>
      <c r="I102" s="351"/>
      <c r="J102" s="351"/>
      <c r="K102" s="351"/>
      <c r="L102" s="351"/>
      <c r="M102" s="351"/>
      <c r="N102" s="351"/>
      <c r="O102" s="351"/>
      <c r="P102" s="351"/>
      <c r="Q102" s="351"/>
      <c r="R102" s="351"/>
      <c r="S102" s="401" t="s">
        <v>393</v>
      </c>
      <c r="T102" s="401" t="s">
        <v>595</v>
      </c>
      <c r="U102" s="353"/>
    </row>
    <row r="103" spans="1:21" s="320" customFormat="1" ht="15.6">
      <c r="A103" s="445"/>
      <c r="B103" s="446"/>
      <c r="C103" s="446"/>
      <c r="D103" s="446"/>
      <c r="E103" s="447"/>
      <c r="F103" s="448"/>
      <c r="G103" s="447"/>
      <c r="H103" s="447"/>
      <c r="I103" s="447"/>
      <c r="J103" s="447"/>
      <c r="K103" s="447"/>
      <c r="L103" s="447"/>
      <c r="M103" s="447"/>
      <c r="N103" s="447"/>
      <c r="O103" s="447"/>
      <c r="P103" s="447"/>
      <c r="Q103" s="447"/>
      <c r="R103" s="447"/>
      <c r="S103" s="449"/>
      <c r="T103" s="449"/>
      <c r="U103" s="450"/>
    </row>
    <row r="104" spans="1:21" ht="15.6">
      <c r="A104" s="366"/>
      <c r="B104" s="361" t="s">
        <v>118</v>
      </c>
      <c r="C104" s="383"/>
      <c r="D104" s="383"/>
      <c r="E104" s="368"/>
      <c r="F104" s="383"/>
      <c r="G104" s="383"/>
      <c r="H104" s="383"/>
      <c r="I104" s="383"/>
      <c r="J104" s="383"/>
      <c r="K104" s="383"/>
      <c r="L104" s="383"/>
      <c r="M104" s="383"/>
      <c r="N104" s="383"/>
      <c r="O104" s="383"/>
      <c r="P104" s="383"/>
      <c r="Q104" s="383"/>
      <c r="R104" s="383"/>
      <c r="S104" s="322"/>
      <c r="T104" s="322"/>
      <c r="U104" s="370"/>
    </row>
    <row r="105" spans="1:21" ht="15.6">
      <c r="A105" s="366"/>
      <c r="B105" s="361"/>
      <c r="C105" s="383"/>
      <c r="D105" s="383"/>
      <c r="E105" s="368"/>
      <c r="F105" s="383"/>
      <c r="G105" s="383"/>
      <c r="H105" s="383"/>
      <c r="I105" s="383"/>
      <c r="J105" s="383"/>
      <c r="K105" s="383"/>
      <c r="L105" s="383"/>
      <c r="M105" s="383"/>
      <c r="N105" s="383"/>
      <c r="O105" s="383"/>
      <c r="P105" s="383"/>
      <c r="Q105" s="383"/>
      <c r="R105" s="383"/>
      <c r="S105" s="322"/>
      <c r="T105" s="326"/>
      <c r="U105" s="393"/>
    </row>
    <row r="106" spans="1:21">
      <c r="A106" s="366">
        <f>+'Appendix A'!A121</f>
        <v>66</v>
      </c>
      <c r="B106" s="342"/>
      <c r="C106" s="367" t="s">
        <v>275</v>
      </c>
      <c r="D106" s="371"/>
      <c r="E106" s="342" t="str">
        <f>+'Appendix A'!E121</f>
        <v>(Note E &amp; O)</v>
      </c>
      <c r="F106" s="367" t="s">
        <v>312</v>
      </c>
      <c r="G106" s="367"/>
      <c r="H106" s="367"/>
      <c r="I106" s="367"/>
      <c r="J106" s="367"/>
      <c r="K106" s="367"/>
      <c r="L106" s="367"/>
      <c r="M106" s="367"/>
      <c r="N106" s="367"/>
      <c r="O106" s="367"/>
      <c r="P106" s="367"/>
      <c r="Q106" s="367"/>
      <c r="R106" s="367"/>
      <c r="S106" s="364">
        <v>11216380.000000004</v>
      </c>
      <c r="T106" s="364">
        <v>0</v>
      </c>
      <c r="U106" s="451"/>
    </row>
    <row r="107" spans="1:21" ht="15.6">
      <c r="A107" s="366"/>
      <c r="B107" s="342"/>
      <c r="C107" s="367"/>
      <c r="D107" s="371"/>
      <c r="E107" s="342"/>
      <c r="F107" s="367"/>
      <c r="G107" s="367"/>
      <c r="H107" s="367"/>
      <c r="I107" s="367"/>
      <c r="J107" s="367"/>
      <c r="K107" s="367"/>
      <c r="L107" s="367"/>
      <c r="M107" s="367"/>
      <c r="N107" s="367"/>
      <c r="O107" s="367"/>
      <c r="P107" s="367"/>
      <c r="Q107" s="367"/>
      <c r="R107" s="367"/>
      <c r="S107" s="504"/>
      <c r="T107" s="391"/>
      <c r="U107" s="451"/>
    </row>
    <row r="108" spans="1:21" ht="15.6">
      <c r="A108" s="366"/>
      <c r="B108" s="361" t="s">
        <v>117</v>
      </c>
      <c r="C108" s="362"/>
      <c r="D108" s="383"/>
      <c r="E108" s="427"/>
      <c r="F108" s="375"/>
      <c r="G108" s="375"/>
      <c r="H108" s="375"/>
      <c r="I108" s="375"/>
      <c r="J108" s="375"/>
      <c r="K108" s="375"/>
      <c r="L108" s="375"/>
      <c r="M108" s="375"/>
      <c r="N108" s="375"/>
      <c r="O108" s="375"/>
      <c r="P108" s="375"/>
      <c r="Q108" s="375"/>
      <c r="R108" s="375"/>
      <c r="S108" s="348"/>
      <c r="T108" s="348"/>
      <c r="U108" s="452"/>
    </row>
    <row r="109" spans="1:21" ht="15.6">
      <c r="A109" s="366"/>
      <c r="B109" s="361"/>
      <c r="C109" s="362"/>
      <c r="D109" s="383"/>
      <c r="E109" s="427"/>
      <c r="F109" s="375"/>
      <c r="G109" s="375"/>
      <c r="H109" s="375"/>
      <c r="I109" s="375"/>
      <c r="J109" s="375"/>
      <c r="K109" s="375"/>
      <c r="L109" s="375"/>
      <c r="M109" s="375"/>
      <c r="N109" s="375"/>
      <c r="O109" s="375"/>
      <c r="P109" s="375"/>
      <c r="Q109" s="375"/>
      <c r="R109" s="375"/>
      <c r="S109" s="348"/>
      <c r="T109" s="348"/>
      <c r="U109" s="452"/>
    </row>
    <row r="110" spans="1:21">
      <c r="A110" s="366">
        <f>+'Appendix A'!A129</f>
        <v>72</v>
      </c>
      <c r="B110" s="342"/>
      <c r="C110" s="367" t="str">
        <f>+'Appendix A'!C129</f>
        <v>Regulatory Commission Exp Account 928</v>
      </c>
      <c r="D110" s="324"/>
      <c r="E110" s="342" t="str">
        <f>+'Appendix A'!E129</f>
        <v>(Note G &amp; O)</v>
      </c>
      <c r="F110" s="367" t="s">
        <v>622</v>
      </c>
      <c r="G110" s="367"/>
      <c r="H110" s="367"/>
      <c r="I110" s="367"/>
      <c r="J110" s="367"/>
      <c r="K110" s="367"/>
      <c r="L110" s="367"/>
      <c r="M110" s="367"/>
      <c r="N110" s="367"/>
      <c r="O110" s="367"/>
      <c r="P110" s="367"/>
      <c r="Q110" s="367"/>
      <c r="R110" s="367"/>
      <c r="S110" s="363">
        <v>645379.99999999977</v>
      </c>
      <c r="T110" s="363">
        <v>645379.99999999977</v>
      </c>
      <c r="U110" s="453"/>
    </row>
    <row r="111" spans="1:21" ht="15.6" thickBot="1">
      <c r="A111" s="454"/>
      <c r="B111" s="396"/>
      <c r="C111" s="396"/>
      <c r="D111" s="396"/>
      <c r="E111" s="398"/>
      <c r="F111" s="396"/>
      <c r="G111" s="396"/>
      <c r="H111" s="396"/>
      <c r="I111" s="396"/>
      <c r="J111" s="396"/>
      <c r="K111" s="396"/>
      <c r="L111" s="396"/>
      <c r="M111" s="396"/>
      <c r="N111" s="396"/>
      <c r="O111" s="396"/>
      <c r="P111" s="396"/>
      <c r="Q111" s="396"/>
      <c r="R111" s="396"/>
      <c r="S111" s="396"/>
      <c r="T111" s="396"/>
      <c r="U111" s="400"/>
    </row>
    <row r="112" spans="1:21">
      <c r="A112" s="322"/>
      <c r="B112" s="322"/>
      <c r="C112" s="322"/>
      <c r="D112" s="322"/>
      <c r="E112" s="385"/>
      <c r="F112" s="322"/>
      <c r="G112" s="322"/>
      <c r="H112" s="322"/>
      <c r="I112" s="322"/>
      <c r="J112" s="322"/>
      <c r="K112" s="322"/>
      <c r="L112" s="322"/>
      <c r="M112" s="322"/>
      <c r="N112" s="322"/>
      <c r="O112" s="322"/>
      <c r="P112" s="322"/>
      <c r="Q112" s="322"/>
      <c r="R112" s="322"/>
      <c r="S112" s="322"/>
      <c r="T112" s="322"/>
      <c r="U112" s="322"/>
    </row>
    <row r="113" spans="1:21">
      <c r="A113" s="322"/>
      <c r="B113" s="322"/>
      <c r="C113" s="322"/>
      <c r="D113" s="322"/>
      <c r="E113" s="385"/>
      <c r="F113" s="322"/>
      <c r="G113" s="322"/>
      <c r="H113" s="322"/>
      <c r="I113" s="322"/>
      <c r="J113" s="322"/>
      <c r="K113" s="322"/>
      <c r="L113" s="322"/>
      <c r="M113" s="322"/>
      <c r="N113" s="322"/>
      <c r="O113" s="322"/>
      <c r="P113" s="322"/>
      <c r="Q113" s="322"/>
      <c r="R113" s="322"/>
      <c r="S113" s="322"/>
      <c r="T113" s="322"/>
      <c r="U113" s="322"/>
    </row>
    <row r="114" spans="1:21" s="322" customFormat="1" ht="16.2" thickBot="1">
      <c r="A114" s="455" t="s">
        <v>536</v>
      </c>
      <c r="E114" s="385"/>
      <c r="F114" s="367"/>
    </row>
    <row r="115" spans="1:21" ht="31.8" thickBot="1">
      <c r="A115" s="349" t="s">
        <v>18</v>
      </c>
      <c r="B115" s="350" t="s">
        <v>19</v>
      </c>
      <c r="C115" s="350"/>
      <c r="D115" s="350"/>
      <c r="E115" s="351" t="s">
        <v>263</v>
      </c>
      <c r="F115" s="352" t="s">
        <v>20</v>
      </c>
      <c r="G115" s="351"/>
      <c r="H115" s="351"/>
      <c r="I115" s="351"/>
      <c r="J115" s="351"/>
      <c r="K115" s="351"/>
      <c r="L115" s="351"/>
      <c r="M115" s="351"/>
      <c r="N115" s="351"/>
      <c r="O115" s="351"/>
      <c r="P115" s="351"/>
      <c r="Q115" s="351"/>
      <c r="R115" s="351"/>
      <c r="S115" s="401" t="s">
        <v>393</v>
      </c>
      <c r="T115" s="401" t="s">
        <v>587</v>
      </c>
      <c r="U115" s="353"/>
    </row>
    <row r="116" spans="1:21" s="320" customFormat="1" ht="15.6">
      <c r="A116" s="390"/>
      <c r="B116" s="325"/>
      <c r="C116" s="325"/>
      <c r="D116" s="325"/>
      <c r="E116" s="391"/>
      <c r="F116" s="392"/>
      <c r="G116" s="391"/>
      <c r="H116" s="391"/>
      <c r="I116" s="391"/>
      <c r="J116" s="391"/>
      <c r="K116" s="391"/>
      <c r="L116" s="391"/>
      <c r="M116" s="391"/>
      <c r="N116" s="391"/>
      <c r="O116" s="391"/>
      <c r="P116" s="391"/>
      <c r="Q116" s="391"/>
      <c r="R116" s="391"/>
      <c r="S116" s="323"/>
      <c r="T116" s="323"/>
      <c r="U116" s="434"/>
    </row>
    <row r="117" spans="1:21" ht="15.6">
      <c r="A117" s="366"/>
      <c r="B117" s="361"/>
      <c r="C117" s="383"/>
      <c r="D117" s="383"/>
      <c r="E117" s="368"/>
      <c r="F117" s="383"/>
      <c r="G117" s="383"/>
      <c r="H117" s="383"/>
      <c r="I117" s="383"/>
      <c r="J117" s="383"/>
      <c r="K117" s="383"/>
      <c r="L117" s="383"/>
      <c r="M117" s="383"/>
      <c r="N117" s="383"/>
      <c r="O117" s="383"/>
      <c r="P117" s="383"/>
      <c r="Q117" s="383"/>
      <c r="R117" s="383"/>
      <c r="S117" s="323"/>
      <c r="T117" s="322"/>
      <c r="U117" s="370"/>
    </row>
    <row r="118" spans="1:21">
      <c r="A118" s="366">
        <f>+'Appendix A'!A123</f>
        <v>68</v>
      </c>
      <c r="B118" s="342"/>
      <c r="C118" s="367" t="str">
        <f>+'Appendix A'!C123</f>
        <v xml:space="preserve">    Less EPRI Dues</v>
      </c>
      <c r="D118" s="322"/>
      <c r="E118" s="427" t="str">
        <f>+'Appendix A'!E123</f>
        <v>(Note D &amp; O)</v>
      </c>
      <c r="F118" s="386" t="s">
        <v>313</v>
      </c>
      <c r="G118" s="367"/>
      <c r="H118" s="367"/>
      <c r="I118" s="367"/>
      <c r="J118" s="367"/>
      <c r="K118" s="367"/>
      <c r="L118" s="367"/>
      <c r="M118" s="367"/>
      <c r="N118" s="367"/>
      <c r="O118" s="367"/>
      <c r="P118" s="367"/>
      <c r="Q118" s="367"/>
      <c r="R118" s="367"/>
      <c r="S118" s="364">
        <v>0</v>
      </c>
      <c r="T118" s="364">
        <v>0</v>
      </c>
      <c r="U118" s="456"/>
    </row>
    <row r="119" spans="1:21" ht="15.6" thickBot="1">
      <c r="A119" s="395"/>
      <c r="B119" s="404"/>
      <c r="C119" s="378"/>
      <c r="D119" s="396"/>
      <c r="E119" s="405"/>
      <c r="F119" s="399"/>
      <c r="G119" s="378"/>
      <c r="H119" s="378"/>
      <c r="I119" s="378"/>
      <c r="J119" s="378"/>
      <c r="K119" s="378"/>
      <c r="L119" s="378"/>
      <c r="M119" s="378"/>
      <c r="N119" s="378"/>
      <c r="O119" s="378"/>
      <c r="P119" s="378"/>
      <c r="Q119" s="378"/>
      <c r="R119" s="378"/>
      <c r="S119" s="185"/>
      <c r="T119" s="457"/>
      <c r="U119" s="458"/>
    </row>
    <row r="120" spans="1:21">
      <c r="F120" s="322"/>
      <c r="G120" s="322"/>
      <c r="H120" s="322"/>
      <c r="I120" s="322"/>
      <c r="J120" s="322"/>
      <c r="K120" s="322"/>
      <c r="L120" s="322"/>
      <c r="M120" s="322"/>
      <c r="N120" s="322"/>
      <c r="O120" s="322"/>
      <c r="P120" s="322"/>
      <c r="Q120" s="322"/>
      <c r="R120" s="322"/>
      <c r="S120" s="322"/>
      <c r="T120" s="322"/>
      <c r="U120" s="370"/>
    </row>
    <row r="121" spans="1:21">
      <c r="F121" s="322"/>
      <c r="G121" s="322"/>
      <c r="H121" s="322"/>
      <c r="I121" s="322"/>
      <c r="J121" s="322"/>
      <c r="K121" s="322"/>
      <c r="L121" s="322"/>
      <c r="M121" s="322"/>
      <c r="N121" s="322"/>
      <c r="O121" s="322"/>
      <c r="P121" s="322"/>
      <c r="Q121" s="322"/>
      <c r="R121" s="322"/>
      <c r="S121" s="322"/>
      <c r="T121" s="322"/>
      <c r="U121" s="370"/>
    </row>
    <row r="122" spans="1:21" ht="16.2" thickBot="1">
      <c r="A122" s="345" t="s">
        <v>685</v>
      </c>
      <c r="F122" s="322"/>
      <c r="G122" s="322"/>
      <c r="H122" s="322"/>
      <c r="I122" s="322"/>
      <c r="J122" s="322"/>
      <c r="K122" s="322"/>
      <c r="L122" s="322"/>
      <c r="M122" s="322"/>
      <c r="N122" s="322"/>
      <c r="O122" s="322"/>
      <c r="P122" s="322"/>
      <c r="Q122" s="322"/>
      <c r="R122" s="322"/>
      <c r="S122" s="322"/>
      <c r="T122" s="322"/>
      <c r="U122" s="370"/>
    </row>
    <row r="123" spans="1:21" ht="31.8" thickBot="1">
      <c r="A123" s="349" t="s">
        <v>18</v>
      </c>
      <c r="B123" s="350" t="s">
        <v>19</v>
      </c>
      <c r="C123" s="350"/>
      <c r="D123" s="350"/>
      <c r="E123" s="351" t="s">
        <v>263</v>
      </c>
      <c r="F123" s="352" t="s">
        <v>20</v>
      </c>
      <c r="G123" s="351"/>
      <c r="H123" s="351"/>
      <c r="I123" s="351"/>
      <c r="J123" s="351"/>
      <c r="K123" s="351"/>
      <c r="L123" s="351"/>
      <c r="M123" s="351"/>
      <c r="N123" s="351"/>
      <c r="O123" s="351"/>
      <c r="P123" s="351"/>
      <c r="Q123" s="351"/>
      <c r="R123" s="351"/>
      <c r="S123" s="401" t="s">
        <v>393</v>
      </c>
      <c r="T123" s="401" t="s">
        <v>596</v>
      </c>
      <c r="U123" s="353" t="s">
        <v>665</v>
      </c>
    </row>
    <row r="124" spans="1:21" s="320" customFormat="1" ht="15.6">
      <c r="A124" s="390"/>
      <c r="B124" s="325"/>
      <c r="C124" s="325"/>
      <c r="D124" s="325"/>
      <c r="E124" s="391"/>
      <c r="F124" s="392"/>
      <c r="G124" s="391"/>
      <c r="H124" s="391"/>
      <c r="I124" s="391"/>
      <c r="J124" s="391"/>
      <c r="K124" s="391"/>
      <c r="L124" s="391"/>
      <c r="M124" s="391"/>
      <c r="N124" s="391"/>
      <c r="O124" s="391"/>
      <c r="P124" s="391"/>
      <c r="Q124" s="391"/>
      <c r="R124" s="391"/>
      <c r="S124" s="323"/>
      <c r="T124" s="323"/>
      <c r="U124" s="434"/>
    </row>
    <row r="125" spans="1:21" ht="15.6">
      <c r="A125" s="366"/>
      <c r="B125" s="361" t="s">
        <v>117</v>
      </c>
      <c r="C125" s="326"/>
      <c r="D125" s="383"/>
      <c r="E125" s="427"/>
      <c r="F125" s="347"/>
      <c r="G125" s="347"/>
      <c r="H125" s="347"/>
      <c r="I125" s="347"/>
      <c r="J125" s="347"/>
      <c r="K125" s="347"/>
      <c r="L125" s="347"/>
      <c r="M125" s="347"/>
      <c r="N125" s="347"/>
      <c r="O125" s="347"/>
      <c r="P125" s="347"/>
      <c r="Q125" s="347"/>
      <c r="R125" s="347"/>
      <c r="S125" s="322"/>
      <c r="T125" s="322"/>
      <c r="U125" s="370"/>
    </row>
    <row r="126" spans="1:21" ht="15.6">
      <c r="A126" s="366"/>
      <c r="B126" s="361"/>
      <c r="C126" s="326"/>
      <c r="D126" s="383"/>
      <c r="E126" s="427"/>
      <c r="F126" s="347"/>
      <c r="G126" s="347"/>
      <c r="H126" s="347"/>
      <c r="I126" s="347"/>
      <c r="J126" s="347"/>
      <c r="K126" s="347"/>
      <c r="L126" s="347"/>
      <c r="M126" s="347"/>
      <c r="N126" s="347"/>
      <c r="O126" s="347"/>
      <c r="P126" s="347"/>
      <c r="Q126" s="347"/>
      <c r="R126" s="347"/>
      <c r="S126" s="322"/>
      <c r="T126" s="322"/>
      <c r="U126" s="370"/>
    </row>
    <row r="127" spans="1:21">
      <c r="A127" s="459">
        <f>+'Appendix A'!A130</f>
        <v>73</v>
      </c>
      <c r="B127" s="460"/>
      <c r="C127" s="346" t="s">
        <v>276</v>
      </c>
      <c r="D127" s="383"/>
      <c r="E127" s="346" t="str">
        <f>+'Appendix A'!E130</f>
        <v>(Note K &amp; O)</v>
      </c>
      <c r="F127" s="367" t="s">
        <v>191</v>
      </c>
      <c r="G127" s="384"/>
      <c r="H127" s="384"/>
      <c r="I127" s="384"/>
      <c r="J127" s="384"/>
      <c r="K127" s="384"/>
      <c r="L127" s="384"/>
      <c r="M127" s="384"/>
      <c r="N127" s="384"/>
      <c r="O127" s="384"/>
      <c r="P127" s="384"/>
      <c r="Q127" s="384"/>
      <c r="R127" s="384"/>
      <c r="S127" s="364">
        <v>3116470</v>
      </c>
      <c r="T127" s="364">
        <v>0</v>
      </c>
      <c r="U127" s="461">
        <f>+S127-T127</f>
        <v>3116470</v>
      </c>
    </row>
    <row r="128" spans="1:21" ht="16.2" thickBot="1">
      <c r="A128" s="462"/>
      <c r="B128" s="463"/>
      <c r="C128" s="378"/>
      <c r="D128" s="381"/>
      <c r="E128" s="380"/>
      <c r="F128" s="378"/>
      <c r="G128" s="378"/>
      <c r="H128" s="378"/>
      <c r="I128" s="378"/>
      <c r="J128" s="378"/>
      <c r="K128" s="378"/>
      <c r="L128" s="378"/>
      <c r="M128" s="378"/>
      <c r="N128" s="378"/>
      <c r="O128" s="378"/>
      <c r="P128" s="378"/>
      <c r="Q128" s="378"/>
      <c r="R128" s="378"/>
      <c r="S128" s="464"/>
      <c r="T128" s="464"/>
      <c r="U128" s="465"/>
    </row>
    <row r="130" spans="1:21" ht="16.2" thickBot="1">
      <c r="A130" s="345" t="s">
        <v>686</v>
      </c>
    </row>
    <row r="131" spans="1:21" ht="31.8" thickBot="1">
      <c r="A131" s="349" t="s">
        <v>18</v>
      </c>
      <c r="B131" s="350" t="s">
        <v>19</v>
      </c>
      <c r="C131" s="350"/>
      <c r="D131" s="350"/>
      <c r="E131" s="351" t="s">
        <v>263</v>
      </c>
      <c r="F131" s="352" t="s">
        <v>20</v>
      </c>
      <c r="G131" s="351"/>
      <c r="H131" s="351"/>
      <c r="I131" s="351"/>
      <c r="J131" s="351"/>
      <c r="K131" s="351"/>
      <c r="L131" s="351"/>
      <c r="M131" s="351"/>
      <c r="N131" s="351"/>
      <c r="O131" s="351"/>
      <c r="P131" s="351"/>
      <c r="Q131" s="351"/>
      <c r="R131" s="351"/>
      <c r="S131" s="401" t="s">
        <v>393</v>
      </c>
      <c r="T131" s="401" t="s">
        <v>600</v>
      </c>
      <c r="U131" s="353" t="s">
        <v>601</v>
      </c>
    </row>
    <row r="132" spans="1:21" s="320" customFormat="1" ht="15.6">
      <c r="A132" s="390"/>
      <c r="B132" s="325"/>
      <c r="C132" s="325"/>
      <c r="D132" s="325"/>
      <c r="E132" s="391"/>
      <c r="F132" s="392"/>
      <c r="G132" s="391"/>
      <c r="H132" s="391"/>
      <c r="I132" s="391"/>
      <c r="J132" s="391"/>
      <c r="K132" s="391"/>
      <c r="L132" s="391"/>
      <c r="M132" s="391"/>
      <c r="N132" s="391"/>
      <c r="O132" s="391"/>
      <c r="P132" s="391"/>
      <c r="Q132" s="391"/>
      <c r="R132" s="391"/>
      <c r="S132" s="323"/>
      <c r="T132" s="323"/>
      <c r="U132" s="434"/>
    </row>
    <row r="133" spans="1:21" ht="15.6">
      <c r="A133" s="366"/>
      <c r="B133" s="361" t="s">
        <v>117</v>
      </c>
      <c r="C133" s="326"/>
      <c r="D133" s="383"/>
      <c r="E133" s="427"/>
      <c r="F133" s="347"/>
      <c r="G133" s="347"/>
      <c r="H133" s="347"/>
      <c r="I133" s="347"/>
      <c r="J133" s="347"/>
      <c r="K133" s="347"/>
      <c r="L133" s="347"/>
      <c r="M133" s="347"/>
      <c r="N133" s="347"/>
      <c r="O133" s="347"/>
      <c r="P133" s="347"/>
      <c r="Q133" s="347"/>
      <c r="R133" s="347"/>
      <c r="S133" s="322"/>
      <c r="T133" s="322"/>
      <c r="U133" s="370"/>
    </row>
    <row r="134" spans="1:21" ht="15.6">
      <c r="A134" s="366"/>
      <c r="B134" s="361"/>
      <c r="C134" s="326"/>
      <c r="D134" s="383"/>
      <c r="E134" s="368"/>
      <c r="F134" s="383"/>
      <c r="G134" s="347"/>
      <c r="H134" s="347"/>
      <c r="I134" s="347"/>
      <c r="J134" s="347"/>
      <c r="K134" s="347"/>
      <c r="L134" s="347"/>
      <c r="M134" s="347"/>
      <c r="N134" s="347"/>
      <c r="O134" s="347"/>
      <c r="P134" s="347"/>
      <c r="Q134" s="347"/>
      <c r="R134" s="347"/>
      <c r="S134" s="322"/>
      <c r="T134" s="322"/>
      <c r="U134" s="370"/>
    </row>
    <row r="135" spans="1:21">
      <c r="A135" s="459">
        <f>+'Appendix A'!A134</f>
        <v>76</v>
      </c>
      <c r="B135" s="460"/>
      <c r="C135" s="384" t="str">
        <f>+'Appendix A'!C134</f>
        <v>General Advertising Exp Account 930.1</v>
      </c>
      <c r="D135" s="383"/>
      <c r="E135" s="346" t="str">
        <f>+'Appendix A'!E130</f>
        <v>(Note K &amp; O)</v>
      </c>
      <c r="F135" s="384" t="s">
        <v>191</v>
      </c>
      <c r="G135" s="384"/>
      <c r="H135" s="384"/>
      <c r="I135" s="384"/>
      <c r="J135" s="384"/>
      <c r="K135" s="384"/>
      <c r="L135" s="384"/>
      <c r="M135" s="384"/>
      <c r="N135" s="384"/>
      <c r="O135" s="384"/>
      <c r="P135" s="384"/>
      <c r="Q135" s="384"/>
      <c r="R135" s="384"/>
      <c r="S135" s="364">
        <v>3116470</v>
      </c>
      <c r="T135" s="364">
        <v>0</v>
      </c>
      <c r="U135" s="466">
        <f>+S135-T135</f>
        <v>3116470</v>
      </c>
    </row>
    <row r="136" spans="1:21" ht="15.6" thickBot="1">
      <c r="A136" s="454"/>
      <c r="B136" s="396"/>
      <c r="C136" s="396"/>
      <c r="D136" s="396"/>
      <c r="E136" s="398"/>
      <c r="F136" s="396"/>
      <c r="G136" s="396"/>
      <c r="H136" s="396"/>
      <c r="I136" s="396"/>
      <c r="J136" s="396"/>
      <c r="K136" s="396"/>
      <c r="L136" s="396"/>
      <c r="M136" s="396"/>
      <c r="N136" s="396"/>
      <c r="O136" s="396"/>
      <c r="P136" s="396"/>
      <c r="Q136" s="396"/>
      <c r="R136" s="396"/>
      <c r="S136" s="396"/>
      <c r="T136" s="396"/>
      <c r="U136" s="400"/>
    </row>
    <row r="137" spans="1:21">
      <c r="A137" s="322"/>
      <c r="B137" s="322"/>
      <c r="C137" s="322"/>
      <c r="D137" s="322"/>
      <c r="E137" s="385"/>
      <c r="F137" s="322"/>
      <c r="G137" s="322"/>
      <c r="H137" s="322"/>
      <c r="I137" s="322"/>
      <c r="J137" s="322"/>
      <c r="K137" s="322"/>
      <c r="L137" s="322"/>
      <c r="M137" s="322"/>
      <c r="N137" s="322"/>
      <c r="O137" s="322"/>
      <c r="P137" s="322"/>
      <c r="Q137" s="322"/>
      <c r="R137" s="322"/>
      <c r="S137" s="322"/>
      <c r="T137" s="322"/>
      <c r="U137" s="322"/>
    </row>
    <row r="138" spans="1:21" s="322" customFormat="1" ht="15.6">
      <c r="A138" s="342"/>
      <c r="B138" s="361"/>
      <c r="C138" s="367"/>
      <c r="D138" s="383"/>
      <c r="E138" s="342"/>
      <c r="F138" s="341"/>
      <c r="G138" s="80"/>
      <c r="H138" s="80"/>
      <c r="I138" s="80"/>
      <c r="J138" s="80"/>
      <c r="K138" s="80"/>
      <c r="L138" s="80"/>
      <c r="M138" s="80"/>
      <c r="N138" s="80"/>
      <c r="O138" s="80"/>
      <c r="P138" s="80"/>
      <c r="Q138" s="80"/>
      <c r="R138" s="80"/>
      <c r="S138" s="80"/>
      <c r="T138" s="232"/>
      <c r="U138" s="427"/>
    </row>
    <row r="139" spans="1:21" s="322" customFormat="1" ht="16.2" thickBot="1">
      <c r="A139" s="345" t="s">
        <v>101</v>
      </c>
      <c r="E139" s="385"/>
      <c r="G139" s="387"/>
      <c r="H139" s="319"/>
      <c r="I139" s="319"/>
      <c r="J139" s="319"/>
      <c r="K139" s="319"/>
      <c r="L139" s="319"/>
      <c r="M139" s="319"/>
      <c r="N139" s="319"/>
      <c r="O139" s="319"/>
      <c r="P139" s="319"/>
      <c r="Q139" s="319"/>
      <c r="R139" s="319"/>
      <c r="S139" s="319"/>
      <c r="T139" s="319"/>
      <c r="U139" s="319"/>
    </row>
    <row r="140" spans="1:21" s="322" customFormat="1" ht="31.8" thickBot="1">
      <c r="A140" s="349" t="s">
        <v>18</v>
      </c>
      <c r="B140" s="350" t="s">
        <v>19</v>
      </c>
      <c r="C140" s="350"/>
      <c r="D140" s="350"/>
      <c r="E140" s="351" t="s">
        <v>263</v>
      </c>
      <c r="F140" s="352" t="s">
        <v>20</v>
      </c>
      <c r="G140" s="388"/>
      <c r="H140" s="388"/>
      <c r="I140" s="388"/>
      <c r="J140" s="388"/>
      <c r="K140" s="388"/>
      <c r="L140" s="388"/>
      <c r="M140" s="388"/>
      <c r="N140" s="388"/>
      <c r="O140" s="388"/>
      <c r="P140" s="388"/>
      <c r="Q140" s="388"/>
      <c r="R140" s="388"/>
      <c r="S140" s="388"/>
      <c r="T140" s="351" t="s">
        <v>393</v>
      </c>
      <c r="U140" s="389"/>
    </row>
    <row r="141" spans="1:21">
      <c r="A141" s="354"/>
      <c r="B141" s="357"/>
      <c r="C141" s="501"/>
      <c r="D141" s="356"/>
      <c r="E141" s="358"/>
      <c r="F141" s="356"/>
      <c r="G141" s="357"/>
      <c r="H141" s="357"/>
      <c r="I141" s="357"/>
      <c r="J141" s="357"/>
      <c r="K141" s="357"/>
      <c r="L141" s="357"/>
      <c r="M141" s="357"/>
      <c r="N141" s="357"/>
      <c r="O141" s="357"/>
      <c r="P141" s="357"/>
      <c r="Q141" s="357"/>
      <c r="R141" s="357"/>
      <c r="S141" s="357"/>
      <c r="T141" s="467"/>
      <c r="U141" s="359"/>
    </row>
    <row r="142" spans="1:21" ht="15.6">
      <c r="A142" s="360"/>
      <c r="B142" s="442" t="s">
        <v>101</v>
      </c>
      <c r="C142" s="375"/>
      <c r="D142" s="347"/>
      <c r="E142" s="385"/>
      <c r="F142" s="347"/>
      <c r="G142" s="322"/>
      <c r="H142" s="322"/>
      <c r="I142" s="322"/>
      <c r="J142" s="322"/>
      <c r="K142" s="322"/>
      <c r="L142" s="322"/>
      <c r="M142" s="322"/>
      <c r="N142" s="322"/>
      <c r="O142" s="322"/>
      <c r="P142" s="322"/>
      <c r="Q142" s="322"/>
      <c r="R142" s="322"/>
      <c r="S142" s="326"/>
      <c r="T142" s="383"/>
      <c r="U142" s="370"/>
    </row>
    <row r="143" spans="1:21" ht="15.6">
      <c r="A143" s="360"/>
      <c r="B143" s="442"/>
      <c r="C143" s="375"/>
      <c r="D143" s="347"/>
      <c r="E143" s="385"/>
      <c r="F143" s="347"/>
      <c r="G143" s="322"/>
      <c r="H143" s="322"/>
      <c r="I143" s="322"/>
      <c r="J143" s="322"/>
      <c r="K143" s="322"/>
      <c r="L143" s="322"/>
      <c r="M143" s="322"/>
      <c r="N143" s="322"/>
      <c r="O143" s="322"/>
      <c r="P143" s="322"/>
      <c r="Q143" s="322"/>
      <c r="R143" s="322"/>
      <c r="S143" s="326"/>
      <c r="T143" s="383"/>
      <c r="U143" s="370"/>
    </row>
    <row r="144" spans="1:21" s="320" customFormat="1" ht="15.6">
      <c r="A144" s="373">
        <f>+'Appendix A'!A144</f>
        <v>81</v>
      </c>
      <c r="B144" s="374"/>
      <c r="C144" s="362" t="s">
        <v>27</v>
      </c>
      <c r="D144" s="383"/>
      <c r="E144" s="342" t="str">
        <f>+'Appendix A'!E144</f>
        <v>(Note J &amp; O)</v>
      </c>
      <c r="F144" s="383" t="s">
        <v>184</v>
      </c>
      <c r="G144" s="326"/>
      <c r="H144" s="326"/>
      <c r="I144" s="326"/>
      <c r="J144" s="326"/>
      <c r="K144" s="326"/>
      <c r="L144" s="326"/>
      <c r="M144" s="326"/>
      <c r="N144" s="326"/>
      <c r="O144" s="326"/>
      <c r="P144" s="326"/>
      <c r="Q144" s="326"/>
      <c r="R144" s="326"/>
      <c r="S144" s="80"/>
      <c r="T144" s="364">
        <v>228796129.48476699</v>
      </c>
      <c r="U144" s="393"/>
    </row>
    <row r="145" spans="1:21" s="320" customFormat="1" ht="15.6">
      <c r="A145" s="373">
        <f>+'Appendix A'!A146</f>
        <v>82</v>
      </c>
      <c r="B145" s="374"/>
      <c r="C145" s="362" t="s">
        <v>635</v>
      </c>
      <c r="D145" s="383"/>
      <c r="E145" s="342" t="str">
        <f>+'Appendix A'!E146</f>
        <v>(Note J &amp; O)</v>
      </c>
      <c r="F145" s="383" t="s">
        <v>185</v>
      </c>
      <c r="G145" s="326"/>
      <c r="H145" s="326"/>
      <c r="I145" s="326"/>
      <c r="J145" s="326"/>
      <c r="K145" s="326"/>
      <c r="L145" s="326"/>
      <c r="M145" s="326"/>
      <c r="N145" s="326"/>
      <c r="O145" s="326"/>
      <c r="P145" s="326"/>
      <c r="Q145" s="326"/>
      <c r="R145" s="326"/>
      <c r="S145" s="80"/>
      <c r="T145" s="364">
        <v>21659658.754440114</v>
      </c>
      <c r="U145" s="393"/>
    </row>
    <row r="146" spans="1:21" ht="15.6">
      <c r="A146" s="360">
        <f>+'Appendix A'!A147</f>
        <v>83</v>
      </c>
      <c r="B146" s="442"/>
      <c r="C146" s="375" t="s">
        <v>636</v>
      </c>
      <c r="D146" s="347"/>
      <c r="E146" s="346" t="str">
        <f>+'Appendix A'!E147</f>
        <v>(Note J &amp; O)</v>
      </c>
      <c r="F146" s="383" t="s">
        <v>179</v>
      </c>
      <c r="G146" s="322"/>
      <c r="H146" s="322"/>
      <c r="I146" s="322"/>
      <c r="J146" s="322"/>
      <c r="K146" s="322"/>
      <c r="L146" s="322"/>
      <c r="M146" s="322"/>
      <c r="N146" s="322"/>
      <c r="O146" s="322"/>
      <c r="P146" s="322"/>
      <c r="Q146" s="322"/>
      <c r="R146" s="322"/>
      <c r="S146" s="80"/>
      <c r="T146" s="364">
        <v>4729584.971731117</v>
      </c>
      <c r="U146" s="370"/>
    </row>
    <row r="147" spans="1:21">
      <c r="A147" s="360">
        <f>+'Appendix A'!A149</f>
        <v>85</v>
      </c>
      <c r="B147" s="468"/>
      <c r="C147" s="384" t="s">
        <v>29</v>
      </c>
      <c r="D147" s="383"/>
      <c r="E147" s="346" t="str">
        <f>+'Appendix A'!E149</f>
        <v>(Note A &amp; O)</v>
      </c>
      <c r="F147" s="383" t="s">
        <v>186</v>
      </c>
      <c r="G147" s="322"/>
      <c r="H147" s="322"/>
      <c r="I147" s="322"/>
      <c r="J147" s="322"/>
      <c r="K147" s="322"/>
      <c r="L147" s="322"/>
      <c r="M147" s="322"/>
      <c r="N147" s="322"/>
      <c r="O147" s="322"/>
      <c r="P147" s="322"/>
      <c r="Q147" s="322"/>
      <c r="R147" s="322"/>
      <c r="S147" s="80"/>
      <c r="T147" s="364">
        <v>10051338.946362123</v>
      </c>
      <c r="U147" s="370"/>
    </row>
    <row r="148" spans="1:21">
      <c r="A148" s="360">
        <f>+'Appendix A'!A153</f>
        <v>89</v>
      </c>
      <c r="B148" s="468"/>
      <c r="C148" s="384" t="s">
        <v>127</v>
      </c>
      <c r="D148" s="383"/>
      <c r="E148" s="346" t="str">
        <f>+'Appendix A'!E153</f>
        <v>(Note J &amp; O)</v>
      </c>
      <c r="F148" s="383" t="s">
        <v>179</v>
      </c>
      <c r="G148" s="322"/>
      <c r="H148" s="322"/>
      <c r="I148" s="322"/>
      <c r="J148" s="322"/>
      <c r="K148" s="322"/>
      <c r="L148" s="322"/>
      <c r="M148" s="322"/>
      <c r="N148" s="322"/>
      <c r="O148" s="322"/>
      <c r="P148" s="322"/>
      <c r="Q148" s="322"/>
      <c r="R148" s="322"/>
      <c r="S148" s="80"/>
      <c r="T148" s="364">
        <v>1658353.4480000089</v>
      </c>
      <c r="U148" s="370"/>
    </row>
    <row r="149" spans="1:21" ht="15.6" thickBot="1">
      <c r="A149" s="395"/>
      <c r="B149" s="463"/>
      <c r="C149" s="378"/>
      <c r="D149" s="381"/>
      <c r="E149" s="404"/>
      <c r="F149" s="443"/>
      <c r="G149" s="443"/>
      <c r="H149" s="396"/>
      <c r="I149" s="396"/>
      <c r="J149" s="396"/>
      <c r="K149" s="396"/>
      <c r="L149" s="396"/>
      <c r="M149" s="396"/>
      <c r="N149" s="396"/>
      <c r="O149" s="396"/>
      <c r="P149" s="396"/>
      <c r="Q149" s="396"/>
      <c r="R149" s="396"/>
      <c r="S149" s="396"/>
      <c r="T149" s="396"/>
      <c r="U149" s="400"/>
    </row>
    <row r="150" spans="1:21">
      <c r="A150" s="342"/>
      <c r="B150" s="460"/>
      <c r="C150" s="367"/>
      <c r="D150" s="383"/>
      <c r="E150" s="342"/>
      <c r="F150" s="341"/>
      <c r="G150" s="341"/>
      <c r="H150" s="341"/>
      <c r="I150" s="341"/>
      <c r="J150" s="341"/>
      <c r="K150" s="341"/>
      <c r="L150" s="341"/>
      <c r="M150" s="341"/>
      <c r="N150" s="341"/>
      <c r="O150" s="341"/>
      <c r="P150" s="341"/>
      <c r="Q150" s="341"/>
      <c r="R150" s="341"/>
      <c r="S150" s="427"/>
      <c r="T150" s="368"/>
      <c r="U150" s="427"/>
    </row>
    <row r="151" spans="1:21">
      <c r="A151" s="342"/>
      <c r="B151" s="460"/>
      <c r="C151" s="367"/>
      <c r="D151" s="383"/>
      <c r="E151" s="342"/>
      <c r="F151" s="341"/>
      <c r="G151" s="341"/>
      <c r="H151" s="341"/>
      <c r="I151" s="341"/>
      <c r="J151" s="341"/>
      <c r="K151" s="341"/>
      <c r="L151" s="341"/>
      <c r="M151" s="341"/>
      <c r="N151" s="341"/>
      <c r="O151" s="341"/>
      <c r="P151" s="341"/>
      <c r="Q151" s="341"/>
      <c r="R151" s="341"/>
      <c r="S151" s="427"/>
      <c r="T151" s="368"/>
      <c r="U151" s="427"/>
    </row>
    <row r="152" spans="1:21" ht="16.2" thickBot="1">
      <c r="A152" s="345" t="s">
        <v>129</v>
      </c>
    </row>
    <row r="153" spans="1:21" ht="31.8" thickBot="1">
      <c r="A153" s="349" t="s">
        <v>18</v>
      </c>
      <c r="B153" s="350" t="s">
        <v>19</v>
      </c>
      <c r="C153" s="350"/>
      <c r="D153" s="350"/>
      <c r="E153" s="351" t="s">
        <v>263</v>
      </c>
      <c r="F153" s="352" t="s">
        <v>20</v>
      </c>
      <c r="G153" s="351"/>
      <c r="H153" s="351"/>
      <c r="I153" s="351"/>
      <c r="J153" s="351"/>
      <c r="K153" s="351"/>
      <c r="L153" s="351"/>
      <c r="M153" s="351"/>
      <c r="N153" s="351"/>
      <c r="O153" s="351"/>
      <c r="P153" s="351"/>
      <c r="Q153" s="351"/>
      <c r="R153" s="351"/>
      <c r="S153" s="401" t="s">
        <v>393</v>
      </c>
      <c r="T153" s="401" t="s">
        <v>595</v>
      </c>
      <c r="U153" s="353" t="s">
        <v>638</v>
      </c>
    </row>
    <row r="154" spans="1:21">
      <c r="A154" s="440">
        <f>+'Appendix A'!A161</f>
        <v>92</v>
      </c>
      <c r="B154" s="469"/>
      <c r="C154" s="413" t="s">
        <v>128</v>
      </c>
      <c r="D154" s="469"/>
      <c r="E154" s="469"/>
      <c r="F154" s="413" t="s">
        <v>728</v>
      </c>
      <c r="G154" s="413"/>
      <c r="H154" s="413"/>
      <c r="I154" s="413"/>
      <c r="J154" s="413"/>
      <c r="K154" s="413"/>
      <c r="L154" s="413"/>
      <c r="M154" s="413"/>
      <c r="N154" s="413"/>
      <c r="O154" s="357"/>
      <c r="P154" s="413"/>
      <c r="Q154" s="470"/>
      <c r="R154" s="471"/>
      <c r="S154" s="364">
        <v>20804000</v>
      </c>
      <c r="T154" s="364">
        <v>7847000.0000000009</v>
      </c>
      <c r="U154" s="472">
        <f>S154-T154</f>
        <v>12957000</v>
      </c>
    </row>
    <row r="155" spans="1:21">
      <c r="A155" s="366"/>
      <c r="B155" s="342"/>
      <c r="C155" s="367"/>
      <c r="D155" s="342"/>
      <c r="E155" s="342"/>
      <c r="F155" s="367"/>
      <c r="G155" s="367"/>
      <c r="H155" s="367"/>
      <c r="I155" s="367"/>
      <c r="J155" s="367"/>
      <c r="K155" s="367"/>
      <c r="L155" s="367"/>
      <c r="M155" s="367"/>
      <c r="N155" s="367"/>
      <c r="O155" s="322"/>
      <c r="P155" s="367"/>
      <c r="Q155" s="473"/>
      <c r="R155" s="367"/>
      <c r="S155" s="80"/>
      <c r="T155" s="322"/>
      <c r="U155" s="474"/>
    </row>
    <row r="156" spans="1:21" ht="15.6">
      <c r="A156" s="475" t="s">
        <v>715</v>
      </c>
      <c r="B156" s="342"/>
      <c r="C156" s="367"/>
      <c r="D156" s="342"/>
      <c r="E156" s="342"/>
      <c r="F156" s="367"/>
      <c r="G156" s="367"/>
      <c r="H156" s="367"/>
      <c r="I156" s="367"/>
      <c r="J156" s="367"/>
      <c r="K156" s="367"/>
      <c r="L156" s="391"/>
      <c r="M156" s="391"/>
      <c r="N156" s="391"/>
      <c r="O156" s="391"/>
      <c r="P156" s="391"/>
      <c r="Q156" s="391"/>
      <c r="R156" s="391"/>
      <c r="S156" s="80"/>
      <c r="T156" s="80"/>
      <c r="U156" s="474"/>
    </row>
    <row r="157" spans="1:21" ht="15.6" thickBot="1">
      <c r="A157" s="454" t="s">
        <v>716</v>
      </c>
      <c r="B157" s="396"/>
      <c r="C157" s="396"/>
      <c r="D157" s="396"/>
      <c r="E157" s="398"/>
      <c r="F157" s="396"/>
      <c r="G157" s="396"/>
      <c r="H157" s="396"/>
      <c r="I157" s="396"/>
      <c r="J157" s="396"/>
      <c r="K157" s="396"/>
      <c r="L157" s="396"/>
      <c r="M157" s="396"/>
      <c r="N157" s="396"/>
      <c r="O157" s="396"/>
      <c r="P157" s="396"/>
      <c r="Q157" s="396"/>
      <c r="R157" s="396"/>
      <c r="S157" s="396"/>
      <c r="T157" s="396"/>
      <c r="U157" s="400"/>
    </row>
    <row r="159" spans="1:21">
      <c r="U159" s="1022" t="s">
        <v>840</v>
      </c>
    </row>
    <row r="160" spans="1:21" ht="16.2" thickBot="1">
      <c r="A160" s="476" t="s">
        <v>174</v>
      </c>
    </row>
    <row r="161" spans="1:21" ht="31.8" thickBot="1">
      <c r="A161" s="349" t="s">
        <v>18</v>
      </c>
      <c r="B161" s="350" t="s">
        <v>19</v>
      </c>
      <c r="C161" s="350"/>
      <c r="D161" s="350"/>
      <c r="E161" s="351" t="s">
        <v>263</v>
      </c>
      <c r="F161" s="352" t="s">
        <v>20</v>
      </c>
      <c r="G161" s="388"/>
      <c r="H161" s="388"/>
      <c r="I161" s="388"/>
      <c r="J161" s="351"/>
      <c r="K161" s="351"/>
      <c r="L161" s="351"/>
      <c r="M161" s="351"/>
      <c r="N161" s="351"/>
      <c r="O161" s="351"/>
      <c r="P161" s="351"/>
      <c r="Q161" s="351"/>
      <c r="R161" s="1078" t="s">
        <v>1094</v>
      </c>
      <c r="S161" s="406" t="s">
        <v>1095</v>
      </c>
      <c r="T161" s="401" t="s">
        <v>22</v>
      </c>
      <c r="U161" s="353"/>
    </row>
    <row r="162" spans="1:21" ht="15.6">
      <c r="A162" s="507"/>
      <c r="B162" s="409"/>
      <c r="C162" s="357"/>
      <c r="D162" s="357"/>
      <c r="E162" s="358"/>
      <c r="F162" s="413"/>
      <c r="G162" s="357"/>
      <c r="H162" s="357"/>
      <c r="I162" s="357"/>
      <c r="J162" s="431"/>
      <c r="K162" s="509"/>
      <c r="L162" s="357"/>
      <c r="M162" s="509"/>
      <c r="N162" s="509"/>
      <c r="O162" s="509"/>
      <c r="P162" s="510"/>
      <c r="Q162" s="510"/>
      <c r="R162" s="411"/>
      <c r="S162" s="411"/>
      <c r="T162" s="357"/>
      <c r="U162" s="359"/>
    </row>
    <row r="163" spans="1:21" s="320" customFormat="1">
      <c r="A163" s="366">
        <f>+'Appendix A'!A172</f>
        <v>96</v>
      </c>
      <c r="B163" s="342"/>
      <c r="C163" s="365" t="s">
        <v>249</v>
      </c>
      <c r="D163" s="326"/>
      <c r="E163" s="385" t="str">
        <f>+'Appendix A'!E172</f>
        <v>(Note P)</v>
      </c>
      <c r="F163" s="369" t="s">
        <v>172</v>
      </c>
      <c r="G163" s="326"/>
      <c r="H163" s="326"/>
      <c r="I163" s="326"/>
      <c r="J163" s="326"/>
      <c r="K163" s="433"/>
      <c r="L163" s="367"/>
      <c r="M163" s="255"/>
      <c r="N163" s="255"/>
      <c r="O163" s="255"/>
      <c r="P163" s="326"/>
      <c r="Q163" s="255"/>
      <c r="R163" s="364">
        <v>6835533489</v>
      </c>
      <c r="S163" s="364">
        <v>7629005378</v>
      </c>
      <c r="T163" s="260">
        <f>+(S163+R163)/2</f>
        <v>7232269433.5</v>
      </c>
      <c r="U163" s="422"/>
    </row>
    <row r="164" spans="1:21" s="320" customFormat="1" ht="15.6">
      <c r="A164" s="366">
        <f>+'Appendix A'!A173</f>
        <v>97</v>
      </c>
      <c r="B164" s="342"/>
      <c r="C164" s="365" t="s">
        <v>171</v>
      </c>
      <c r="D164" s="326"/>
      <c r="E164" s="385" t="str">
        <f>+'Appendix A'!E173</f>
        <v>(Note P )</v>
      </c>
      <c r="F164" s="369" t="s">
        <v>173</v>
      </c>
      <c r="G164" s="326"/>
      <c r="H164" s="326"/>
      <c r="I164" s="326"/>
      <c r="J164" s="326"/>
      <c r="K164" s="261"/>
      <c r="L164" s="255"/>
      <c r="M164" s="477"/>
      <c r="N164" s="477"/>
      <c r="O164" s="477"/>
      <c r="P164" s="477"/>
      <c r="Q164" s="477"/>
      <c r="R164" s="364">
        <v>1732845</v>
      </c>
      <c r="S164" s="364">
        <v>1227004</v>
      </c>
      <c r="T164" s="260">
        <f>+(S164+R164)/2</f>
        <v>1479924.5</v>
      </c>
      <c r="U164" s="422"/>
    </row>
    <row r="165" spans="1:21" ht="15.6">
      <c r="A165" s="366">
        <f>+'Appendix A'!A175</f>
        <v>99</v>
      </c>
      <c r="B165" s="342"/>
      <c r="C165" s="365" t="s">
        <v>132</v>
      </c>
      <c r="D165" s="326"/>
      <c r="E165" s="385" t="str">
        <f>+'Appendix A'!E175</f>
        <v>(Note P)</v>
      </c>
      <c r="F165" s="369" t="s">
        <v>187</v>
      </c>
      <c r="G165" s="322"/>
      <c r="H165" s="322"/>
      <c r="I165" s="322"/>
      <c r="J165" s="322"/>
      <c r="K165" s="423"/>
      <c r="L165" s="255"/>
      <c r="M165" s="322"/>
      <c r="N165" s="322"/>
      <c r="O165" s="322"/>
      <c r="P165" s="322"/>
      <c r="Q165" s="322"/>
      <c r="R165" s="364">
        <v>3323160</v>
      </c>
      <c r="S165" s="364">
        <v>3474615.9999999995</v>
      </c>
      <c r="T165" s="260">
        <f>+(R165+S165)/2</f>
        <v>3398888</v>
      </c>
      <c r="U165" s="370"/>
    </row>
    <row r="166" spans="1:21">
      <c r="A166" s="366">
        <v>101</v>
      </c>
      <c r="B166" s="342"/>
      <c r="C166" s="365" t="s">
        <v>100</v>
      </c>
      <c r="D166" s="326"/>
      <c r="E166" s="385" t="str">
        <f>+'Appendix A'!E173</f>
        <v>(Note P )</v>
      </c>
      <c r="F166" s="369" t="s">
        <v>77</v>
      </c>
      <c r="G166" s="322"/>
      <c r="H166" s="322"/>
      <c r="I166" s="322"/>
      <c r="J166" s="322"/>
      <c r="K166" s="322"/>
      <c r="L166" s="322"/>
      <c r="M166" s="322"/>
      <c r="N166" s="322"/>
      <c r="O166" s="322"/>
      <c r="P166" s="322"/>
      <c r="Q166" s="322"/>
      <c r="R166" s="364">
        <v>6312375094</v>
      </c>
      <c r="S166" s="364">
        <v>6861859145</v>
      </c>
      <c r="T166" s="260">
        <f>+(S166+R166)/2</f>
        <v>6587117119.5</v>
      </c>
      <c r="U166" s="370"/>
    </row>
    <row r="167" spans="1:21">
      <c r="A167" s="366">
        <v>102</v>
      </c>
      <c r="B167" s="342"/>
      <c r="C167" s="365" t="s">
        <v>175</v>
      </c>
      <c r="D167" s="326"/>
      <c r="E167" s="385" t="str">
        <f>+'Appendix A'!E180</f>
        <v>(Note P)</v>
      </c>
      <c r="F167" s="369" t="s">
        <v>176</v>
      </c>
      <c r="G167" s="322"/>
      <c r="H167" s="322"/>
      <c r="I167" s="322"/>
      <c r="J167" s="322"/>
      <c r="K167" s="322"/>
      <c r="L167" s="322"/>
      <c r="M167" s="322"/>
      <c r="N167" s="322"/>
      <c r="O167" s="322"/>
      <c r="P167" s="322"/>
      <c r="Q167" s="322"/>
      <c r="R167" s="364">
        <v>74029072</v>
      </c>
      <c r="S167" s="364">
        <v>66774576</v>
      </c>
      <c r="T167" s="260">
        <f>+(S167+R167)/2</f>
        <v>70401824</v>
      </c>
      <c r="U167" s="370"/>
    </row>
    <row r="168" spans="1:21">
      <c r="A168" s="366">
        <v>103</v>
      </c>
      <c r="B168" s="342"/>
      <c r="C168" s="365" t="s">
        <v>195</v>
      </c>
      <c r="D168" s="326"/>
      <c r="E168" s="385" t="str">
        <f>+'Appendix A'!E181</f>
        <v>(Note P)</v>
      </c>
      <c r="F168" s="369" t="s">
        <v>196</v>
      </c>
      <c r="G168" s="322"/>
      <c r="H168" s="322"/>
      <c r="I168" s="322"/>
      <c r="J168" s="322"/>
      <c r="K168" s="322"/>
      <c r="L168" s="322"/>
      <c r="M168" s="322"/>
      <c r="N168" s="322"/>
      <c r="O168" s="322"/>
      <c r="P168" s="322"/>
      <c r="Q168" s="322"/>
      <c r="R168" s="364">
        <v>0</v>
      </c>
      <c r="S168" s="364">
        <v>0</v>
      </c>
      <c r="T168" s="260">
        <f>+(R168+S168)/2</f>
        <v>0</v>
      </c>
      <c r="U168" s="370"/>
    </row>
    <row r="169" spans="1:21">
      <c r="A169" s="366">
        <v>104</v>
      </c>
      <c r="B169" s="342"/>
      <c r="C169" s="365" t="s">
        <v>268</v>
      </c>
      <c r="D169" s="326"/>
      <c r="E169" s="385" t="str">
        <f>+'Appendix A'!E182</f>
        <v>(Note P)</v>
      </c>
      <c r="F169" s="369" t="s">
        <v>338</v>
      </c>
      <c r="G169" s="322"/>
      <c r="H169" s="322"/>
      <c r="I169" s="322"/>
      <c r="J169" s="322"/>
      <c r="K169" s="322"/>
      <c r="L169" s="322"/>
      <c r="M169" s="322"/>
      <c r="N169" s="322"/>
      <c r="O169" s="322"/>
      <c r="P169" s="322"/>
      <c r="Q169" s="322"/>
      <c r="R169" s="364">
        <v>16982115</v>
      </c>
      <c r="S169" s="364">
        <v>16982115</v>
      </c>
      <c r="T169" s="260">
        <f>+(R169+S169)/2</f>
        <v>16982115</v>
      </c>
      <c r="U169" s="370"/>
    </row>
    <row r="170" spans="1:21" ht="15.6" thickBot="1">
      <c r="A170" s="395">
        <f>+'Appendix A'!A184</f>
        <v>106</v>
      </c>
      <c r="B170" s="404"/>
      <c r="C170" s="478" t="s">
        <v>111</v>
      </c>
      <c r="D170" s="379"/>
      <c r="E170" s="398" t="str">
        <f>+'Appendix A'!E181</f>
        <v>(Note P)</v>
      </c>
      <c r="F170" s="479" t="s">
        <v>177</v>
      </c>
      <c r="G170" s="396"/>
      <c r="H170" s="396"/>
      <c r="I170" s="396"/>
      <c r="J170" s="396"/>
      <c r="K170" s="396"/>
      <c r="L170" s="396"/>
      <c r="M170" s="396"/>
      <c r="N170" s="396"/>
      <c r="O170" s="396"/>
      <c r="P170" s="396"/>
      <c r="Q170" s="396"/>
      <c r="R170" s="396">
        <v>0</v>
      </c>
      <c r="S170" s="396">
        <v>0</v>
      </c>
      <c r="T170" s="262">
        <v>0</v>
      </c>
      <c r="U170" s="400"/>
    </row>
    <row r="171" spans="1:21">
      <c r="S171" s="320"/>
      <c r="T171" s="320"/>
      <c r="U171" s="320"/>
    </row>
    <row r="172" spans="1:21" ht="15.6">
      <c r="A172" s="361"/>
      <c r="S172" s="320"/>
      <c r="T172" s="320"/>
      <c r="U172" s="320"/>
    </row>
    <row r="173" spans="1:21" ht="16.2" thickBot="1">
      <c r="A173" s="345" t="s">
        <v>594</v>
      </c>
    </row>
    <row r="174" spans="1:21" ht="31.8" thickBot="1">
      <c r="A174" s="349" t="s">
        <v>18</v>
      </c>
      <c r="B174" s="350" t="s">
        <v>19</v>
      </c>
      <c r="C174" s="350"/>
      <c r="D174" s="350"/>
      <c r="E174" s="351" t="s">
        <v>263</v>
      </c>
      <c r="F174" s="352" t="s">
        <v>20</v>
      </c>
      <c r="G174" s="351"/>
      <c r="H174" s="351"/>
      <c r="I174" s="351"/>
      <c r="J174" s="351"/>
      <c r="K174" s="351"/>
      <c r="L174" s="351"/>
      <c r="M174" s="351"/>
      <c r="N174" s="351"/>
      <c r="O174" s="351"/>
      <c r="P174" s="351"/>
      <c r="Q174" s="351"/>
      <c r="R174" s="351"/>
      <c r="S174" s="401" t="s">
        <v>597</v>
      </c>
      <c r="T174" s="401" t="s">
        <v>598</v>
      </c>
      <c r="U174" s="353" t="s">
        <v>599</v>
      </c>
    </row>
    <row r="175" spans="1:21" s="320" customFormat="1" ht="15.6">
      <c r="A175" s="390"/>
      <c r="B175" s="325"/>
      <c r="C175" s="325"/>
      <c r="D175" s="325"/>
      <c r="E175" s="391"/>
      <c r="F175" s="392"/>
      <c r="G175" s="391"/>
      <c r="H175" s="391"/>
      <c r="I175" s="391"/>
      <c r="J175" s="391"/>
      <c r="K175" s="391"/>
      <c r="L175" s="391"/>
      <c r="M175" s="391"/>
      <c r="N175" s="391"/>
      <c r="O175" s="391"/>
      <c r="P175" s="391"/>
      <c r="Q175" s="391"/>
      <c r="R175" s="391"/>
      <c r="S175" s="323"/>
      <c r="T175" s="323"/>
      <c r="U175" s="434"/>
    </row>
    <row r="176" spans="1:21" ht="15.6">
      <c r="A176" s="459" t="s">
        <v>106</v>
      </c>
      <c r="B176" s="480" t="s">
        <v>205</v>
      </c>
      <c r="C176" s="347"/>
      <c r="D176" s="347"/>
      <c r="E176" s="427"/>
      <c r="F176" s="481"/>
      <c r="G176" s="322"/>
      <c r="H176" s="322"/>
      <c r="I176" s="322"/>
      <c r="J176" s="322"/>
      <c r="K176" s="322"/>
      <c r="L176" s="322"/>
      <c r="M176" s="322"/>
      <c r="N176" s="322"/>
      <c r="O176" s="322"/>
      <c r="P176" s="322"/>
      <c r="Q176" s="322"/>
      <c r="R176" s="322"/>
      <c r="S176" s="322"/>
      <c r="T176" s="322"/>
      <c r="U176" s="370"/>
    </row>
    <row r="177" spans="1:21" ht="15.6">
      <c r="A177" s="459"/>
      <c r="B177" s="480"/>
      <c r="C177" s="347"/>
      <c r="D177" s="347"/>
      <c r="E177" s="427"/>
      <c r="F177" s="481"/>
      <c r="G177" s="481"/>
      <c r="H177" s="481"/>
      <c r="I177" s="481"/>
      <c r="J177" s="481"/>
      <c r="K177" s="481"/>
      <c r="L177" s="481"/>
      <c r="M177" s="481"/>
      <c r="N177" s="481"/>
      <c r="O177" s="481"/>
      <c r="P177" s="481"/>
      <c r="Q177" s="481"/>
      <c r="R177" s="481"/>
      <c r="S177" s="348" t="s">
        <v>416</v>
      </c>
      <c r="T177" s="348"/>
      <c r="U177" s="452"/>
    </row>
    <row r="178" spans="1:21">
      <c r="A178" s="459">
        <f>+'Appendix A'!A207</f>
        <v>121</v>
      </c>
      <c r="B178" s="346"/>
      <c r="C178" s="384" t="str">
        <f>+'Appendix A'!C207</f>
        <v>SIT=State Income Tax Rate or Composite</v>
      </c>
      <c r="D178" s="482"/>
      <c r="E178" s="346" t="str">
        <f>+'Appendix A'!E206</f>
        <v>(Note I)</v>
      </c>
      <c r="F178" s="384"/>
      <c r="G178" s="384"/>
      <c r="H178" s="384"/>
      <c r="I178" s="384"/>
      <c r="J178" s="384"/>
      <c r="K178" s="384"/>
      <c r="L178" s="384"/>
      <c r="M178" s="384"/>
      <c r="N178" s="384"/>
      <c r="O178" s="384"/>
      <c r="P178" s="384"/>
      <c r="Q178" s="384"/>
      <c r="R178" s="384"/>
      <c r="S178" s="511">
        <v>0.09</v>
      </c>
      <c r="T178" s="483"/>
      <c r="U178" s="484"/>
    </row>
    <row r="179" spans="1:21" ht="15.6" thickBot="1">
      <c r="A179" s="454"/>
      <c r="B179" s="396"/>
      <c r="C179" s="396"/>
      <c r="D179" s="396"/>
      <c r="E179" s="398"/>
      <c r="F179" s="396"/>
      <c r="G179" s="396"/>
      <c r="H179" s="396"/>
      <c r="I179" s="396"/>
      <c r="J179" s="396"/>
      <c r="K179" s="396"/>
      <c r="L179" s="396"/>
      <c r="M179" s="396"/>
      <c r="N179" s="396"/>
      <c r="O179" s="396"/>
      <c r="P179" s="396"/>
      <c r="Q179" s="396"/>
      <c r="R179" s="396"/>
      <c r="S179" s="396"/>
      <c r="T179" s="396"/>
      <c r="U179" s="400"/>
    </row>
    <row r="182" spans="1:21" s="320" customFormat="1" ht="16.2" thickBot="1">
      <c r="A182" s="345" t="s">
        <v>251</v>
      </c>
      <c r="E182" s="485"/>
    </row>
    <row r="183" spans="1:21" s="320" customFormat="1" ht="31.8" thickBot="1">
      <c r="A183" s="349" t="s">
        <v>18</v>
      </c>
      <c r="B183" s="350" t="s">
        <v>19</v>
      </c>
      <c r="C183" s="350"/>
      <c r="D183" s="350"/>
      <c r="E183" s="351" t="s">
        <v>263</v>
      </c>
      <c r="F183" s="352" t="s">
        <v>20</v>
      </c>
      <c r="G183" s="388"/>
      <c r="H183" s="351"/>
      <c r="I183" s="351"/>
      <c r="J183" s="351"/>
      <c r="K183" s="351"/>
      <c r="L183" s="351"/>
      <c r="M183" s="351"/>
      <c r="N183" s="351"/>
      <c r="O183" s="351"/>
      <c r="P183" s="351"/>
      <c r="Q183" s="351"/>
      <c r="R183" s="351"/>
      <c r="S183" s="406" t="s">
        <v>393</v>
      </c>
      <c r="T183" s="1442"/>
      <c r="U183" s="1443"/>
    </row>
    <row r="184" spans="1:21" s="320" customFormat="1" ht="15.6">
      <c r="A184" s="366"/>
      <c r="B184" s="374"/>
      <c r="C184" s="342"/>
      <c r="D184" s="342"/>
      <c r="E184" s="342"/>
      <c r="F184" s="342"/>
      <c r="G184" s="326"/>
      <c r="H184" s="342"/>
      <c r="I184" s="342"/>
      <c r="J184" s="342"/>
      <c r="K184" s="342"/>
      <c r="L184" s="342"/>
      <c r="M184" s="342"/>
      <c r="N184" s="342"/>
      <c r="O184" s="342"/>
      <c r="P184" s="342"/>
      <c r="Q184" s="342"/>
      <c r="R184" s="342"/>
      <c r="S184" s="342"/>
      <c r="T184" s="326"/>
      <c r="U184" s="393"/>
    </row>
    <row r="185" spans="1:21" s="320" customFormat="1" ht="15.6">
      <c r="A185" s="366">
        <f>+'Appendix A'!A213</f>
        <v>125</v>
      </c>
      <c r="B185" s="342"/>
      <c r="C185" s="367" t="str">
        <f>+'Appendix A'!C213</f>
        <v>Amortized Investment Tax Credit</v>
      </c>
      <c r="D185" s="342"/>
      <c r="E185" s="342" t="str">
        <f>+'Appendix A'!E213</f>
        <v>(Note O)</v>
      </c>
      <c r="F185" s="486" t="s">
        <v>560</v>
      </c>
      <c r="G185" s="326"/>
      <c r="H185" s="367"/>
      <c r="I185" s="367"/>
      <c r="J185" s="367"/>
      <c r="K185" s="367"/>
      <c r="L185" s="367"/>
      <c r="M185" s="367"/>
      <c r="N185" s="367"/>
      <c r="O185" s="367"/>
      <c r="P185" s="367"/>
      <c r="Q185" s="367"/>
      <c r="R185" s="367"/>
      <c r="S185" s="364">
        <v>868656.00000000023</v>
      </c>
      <c r="T185" s="1434"/>
      <c r="U185" s="1435"/>
    </row>
    <row r="186" spans="1:21" s="320" customFormat="1" ht="15.6" thickBot="1">
      <c r="A186" s="395"/>
      <c r="B186" s="404"/>
      <c r="C186" s="404"/>
      <c r="D186" s="404"/>
      <c r="E186" s="404"/>
      <c r="F186" s="404"/>
      <c r="G186" s="404"/>
      <c r="H186" s="404"/>
      <c r="I186" s="404"/>
      <c r="J186" s="404"/>
      <c r="K186" s="404"/>
      <c r="L186" s="404"/>
      <c r="M186" s="404"/>
      <c r="N186" s="404"/>
      <c r="O186" s="404"/>
      <c r="P186" s="404"/>
      <c r="Q186" s="404"/>
      <c r="R186" s="404"/>
      <c r="S186" s="404"/>
      <c r="T186" s="379"/>
      <c r="U186" s="382"/>
    </row>
    <row r="187" spans="1:21" ht="15.6">
      <c r="A187" s="342"/>
      <c r="B187" s="342"/>
      <c r="C187" s="339"/>
      <c r="D187" s="342"/>
      <c r="E187" s="342"/>
      <c r="F187" s="342"/>
      <c r="G187" s="342"/>
      <c r="H187" s="342"/>
      <c r="I187" s="342"/>
      <c r="J187" s="342"/>
      <c r="K187" s="342"/>
      <c r="L187" s="342"/>
      <c r="M187" s="342"/>
      <c r="N187" s="342"/>
      <c r="O187" s="342"/>
      <c r="P187" s="342"/>
      <c r="Q187" s="342"/>
      <c r="R187" s="342"/>
      <c r="S187" s="322"/>
      <c r="T187" s="322"/>
      <c r="U187" s="322"/>
    </row>
    <row r="188" spans="1:21" ht="16.2" thickBot="1">
      <c r="A188" s="442" t="s">
        <v>307</v>
      </c>
    </row>
    <row r="189" spans="1:21" ht="31.8" thickBot="1">
      <c r="A189" s="436" t="s">
        <v>18</v>
      </c>
      <c r="B189" s="437" t="s">
        <v>19</v>
      </c>
      <c r="C189" s="437"/>
      <c r="D189" s="437"/>
      <c r="E189" s="438" t="s">
        <v>263</v>
      </c>
      <c r="F189" s="439" t="s">
        <v>20</v>
      </c>
      <c r="G189" s="438" t="s">
        <v>21</v>
      </c>
      <c r="H189" s="438" t="s">
        <v>565</v>
      </c>
      <c r="I189" s="438" t="s">
        <v>652</v>
      </c>
      <c r="J189" s="438" t="s">
        <v>653</v>
      </c>
      <c r="K189" s="438" t="s">
        <v>654</v>
      </c>
      <c r="L189" s="438" t="s">
        <v>650</v>
      </c>
      <c r="M189" s="438" t="s">
        <v>655</v>
      </c>
      <c r="N189" s="438" t="s">
        <v>656</v>
      </c>
      <c r="O189" s="438" t="s">
        <v>657</v>
      </c>
      <c r="P189" s="438" t="s">
        <v>658</v>
      </c>
      <c r="Q189" s="438" t="s">
        <v>659</v>
      </c>
      <c r="R189" s="438" t="s">
        <v>660</v>
      </c>
      <c r="S189" s="487" t="s">
        <v>566</v>
      </c>
      <c r="T189" s="487" t="s">
        <v>22</v>
      </c>
      <c r="U189" s="488"/>
    </row>
    <row r="190" spans="1:21" s="320" customFormat="1" ht="15.6">
      <c r="A190" s="445"/>
      <c r="B190" s="446"/>
      <c r="C190" s="446"/>
      <c r="D190" s="446"/>
      <c r="E190" s="447"/>
      <c r="F190" s="448"/>
      <c r="G190" s="447"/>
      <c r="H190" s="447"/>
      <c r="I190" s="447"/>
      <c r="J190" s="447"/>
      <c r="K190" s="447"/>
      <c r="L190" s="447"/>
      <c r="M190" s="447"/>
      <c r="N190" s="447"/>
      <c r="O190" s="447"/>
      <c r="P190" s="447"/>
      <c r="Q190" s="447"/>
      <c r="R190" s="447"/>
      <c r="S190" s="449"/>
      <c r="T190" s="449"/>
      <c r="U190" s="489"/>
    </row>
    <row r="191" spans="1:21" s="322" customFormat="1">
      <c r="A191" s="360">
        <f>+'Appendix A'!A240</f>
        <v>141</v>
      </c>
      <c r="C191" s="322" t="str">
        <f>+'Appendix A'!C240</f>
        <v>Excluded Transmission Facilities</v>
      </c>
      <c r="E191" s="385" t="str">
        <f>+'Appendix A'!E240</f>
        <v>(Note B &amp; M)</v>
      </c>
      <c r="G191" s="364">
        <v>0</v>
      </c>
      <c r="H191" s="364">
        <v>0</v>
      </c>
      <c r="I191" s="364">
        <v>0</v>
      </c>
      <c r="J191" s="364">
        <v>0</v>
      </c>
      <c r="K191" s="364">
        <v>0</v>
      </c>
      <c r="L191" s="364">
        <v>0</v>
      </c>
      <c r="M191" s="364">
        <v>0</v>
      </c>
      <c r="N191" s="364">
        <v>0</v>
      </c>
      <c r="O191" s="364">
        <v>0</v>
      </c>
      <c r="P191" s="364">
        <v>0</v>
      </c>
      <c r="Q191" s="364">
        <v>0</v>
      </c>
      <c r="R191" s="364">
        <v>0</v>
      </c>
      <c r="S191" s="364">
        <v>0</v>
      </c>
      <c r="T191" s="260">
        <f>+(R191+S191)/2</f>
        <v>0</v>
      </c>
      <c r="U191" s="370"/>
    </row>
    <row r="192" spans="1:21" s="322" customFormat="1" ht="15.6" thickBot="1">
      <c r="A192" s="454"/>
      <c r="B192" s="396"/>
      <c r="C192" s="396"/>
      <c r="D192" s="396"/>
      <c r="E192" s="398"/>
      <c r="F192" s="396"/>
      <c r="G192" s="396"/>
      <c r="H192" s="396"/>
      <c r="I192" s="396"/>
      <c r="J192" s="396"/>
      <c r="K192" s="396"/>
      <c r="L192" s="396"/>
      <c r="M192" s="396"/>
      <c r="N192" s="396"/>
      <c r="O192" s="396"/>
      <c r="P192" s="396"/>
      <c r="Q192" s="396"/>
      <c r="R192" s="396"/>
      <c r="S192" s="396"/>
      <c r="T192" s="396"/>
      <c r="U192" s="400"/>
    </row>
    <row r="193" spans="1:21" s="322" customFormat="1">
      <c r="E193" s="385"/>
    </row>
    <row r="194" spans="1:21" s="322" customFormat="1">
      <c r="E194" s="385"/>
    </row>
    <row r="195" spans="1:21" ht="16.2" thickBot="1">
      <c r="A195" s="345" t="s">
        <v>689</v>
      </c>
    </row>
    <row r="196" spans="1:21" ht="31.8" thickBot="1">
      <c r="A196" s="349" t="s">
        <v>18</v>
      </c>
      <c r="B196" s="350" t="s">
        <v>19</v>
      </c>
      <c r="C196" s="350"/>
      <c r="D196" s="350"/>
      <c r="E196" s="351" t="s">
        <v>263</v>
      </c>
      <c r="F196" s="352" t="s">
        <v>20</v>
      </c>
      <c r="G196" s="351"/>
      <c r="H196" s="351"/>
      <c r="I196" s="351"/>
      <c r="J196" s="351"/>
      <c r="K196" s="351"/>
      <c r="L196" s="351"/>
      <c r="M196" s="351"/>
      <c r="N196" s="351"/>
      <c r="O196" s="351"/>
      <c r="P196" s="351"/>
      <c r="Q196" s="351"/>
      <c r="R196" s="351"/>
      <c r="S196" s="401" t="s">
        <v>393</v>
      </c>
      <c r="T196" s="1442"/>
      <c r="U196" s="1443"/>
    </row>
    <row r="197" spans="1:21" ht="15.6">
      <c r="A197" s="440"/>
      <c r="B197" s="409"/>
      <c r="C197" s="469"/>
      <c r="D197" s="469"/>
      <c r="E197" s="469"/>
      <c r="F197" s="469"/>
      <c r="G197" s="469"/>
      <c r="H197" s="469"/>
      <c r="I197" s="469"/>
      <c r="J197" s="469"/>
      <c r="K197" s="469"/>
      <c r="L197" s="469"/>
      <c r="M197" s="469"/>
      <c r="N197" s="469"/>
      <c r="O197" s="469"/>
      <c r="P197" s="469"/>
      <c r="Q197" s="469"/>
      <c r="R197" s="469"/>
      <c r="S197" s="357"/>
      <c r="T197" s="357"/>
      <c r="U197" s="359"/>
    </row>
    <row r="198" spans="1:21" ht="15.6">
      <c r="A198" s="366">
        <f>+'Appendix A'!A248</f>
        <v>147</v>
      </c>
      <c r="B198" s="342"/>
      <c r="C198" s="367" t="str">
        <f>+'Appendix A'!C248</f>
        <v>Interest on Network Credits</v>
      </c>
      <c r="D198" s="342"/>
      <c r="E198" s="342" t="str">
        <f>+'Appendix A'!E248</f>
        <v>(Note N &amp; O)</v>
      </c>
      <c r="F198" s="367"/>
      <c r="G198" s="367"/>
      <c r="H198" s="367"/>
      <c r="I198" s="367"/>
      <c r="J198" s="367"/>
      <c r="K198" s="367"/>
      <c r="L198" s="367"/>
      <c r="M198" s="367"/>
      <c r="N198" s="367"/>
      <c r="O198" s="367"/>
      <c r="P198" s="367"/>
      <c r="Q198" s="367"/>
      <c r="R198" s="367"/>
      <c r="S198" s="364">
        <v>0</v>
      </c>
      <c r="T198" s="1434"/>
      <c r="U198" s="1435"/>
    </row>
    <row r="199" spans="1:21" ht="15.6" thickBot="1">
      <c r="A199" s="395"/>
      <c r="B199" s="404"/>
      <c r="C199" s="404"/>
      <c r="D199" s="404"/>
      <c r="E199" s="404"/>
      <c r="F199" s="404"/>
      <c r="G199" s="404"/>
      <c r="H199" s="404"/>
      <c r="I199" s="404"/>
      <c r="J199" s="404"/>
      <c r="K199" s="404"/>
      <c r="L199" s="404"/>
      <c r="M199" s="404"/>
      <c r="N199" s="404"/>
      <c r="O199" s="404"/>
      <c r="P199" s="404"/>
      <c r="Q199" s="404"/>
      <c r="R199" s="404"/>
      <c r="S199" s="396"/>
      <c r="T199" s="396"/>
      <c r="U199" s="400"/>
    </row>
    <row r="200" spans="1:21">
      <c r="A200" s="342"/>
      <c r="B200" s="342"/>
      <c r="C200" s="342"/>
      <c r="D200" s="342"/>
      <c r="E200" s="342"/>
      <c r="F200" s="342"/>
      <c r="G200" s="342"/>
      <c r="H200" s="342"/>
      <c r="I200" s="342"/>
      <c r="J200" s="342"/>
      <c r="K200" s="342"/>
      <c r="L200" s="342"/>
      <c r="M200" s="342"/>
      <c r="N200" s="342"/>
      <c r="O200" s="342"/>
      <c r="P200" s="342"/>
      <c r="Q200" s="342"/>
      <c r="R200" s="342"/>
      <c r="S200" s="322"/>
      <c r="T200" s="322"/>
      <c r="U200" s="322"/>
    </row>
    <row r="201" spans="1:21">
      <c r="A201" s="342"/>
      <c r="B201" s="342"/>
      <c r="C201" s="342"/>
      <c r="D201" s="342"/>
      <c r="E201" s="342"/>
      <c r="F201" s="342"/>
      <c r="G201" s="342"/>
      <c r="H201" s="342"/>
      <c r="I201" s="342"/>
      <c r="J201" s="342"/>
      <c r="K201" s="342"/>
      <c r="L201" s="342"/>
      <c r="M201" s="342"/>
      <c r="N201" s="342"/>
      <c r="O201" s="342"/>
      <c r="P201" s="342"/>
      <c r="Q201" s="342"/>
      <c r="R201" s="342"/>
      <c r="S201" s="322"/>
      <c r="T201" s="322"/>
      <c r="U201" s="322"/>
    </row>
    <row r="202" spans="1:21" ht="16.2" thickBot="1">
      <c r="A202" s="345" t="s">
        <v>197</v>
      </c>
    </row>
    <row r="203" spans="1:21" ht="31.8" thickBot="1">
      <c r="A203" s="436" t="s">
        <v>18</v>
      </c>
      <c r="B203" s="437" t="s">
        <v>19</v>
      </c>
      <c r="C203" s="437"/>
      <c r="D203" s="437"/>
      <c r="E203" s="438" t="s">
        <v>263</v>
      </c>
      <c r="F203" s="439" t="s">
        <v>20</v>
      </c>
      <c r="G203" s="438"/>
      <c r="H203" s="438"/>
      <c r="I203" s="438"/>
      <c r="J203" s="438"/>
      <c r="K203" s="438"/>
      <c r="L203" s="438"/>
      <c r="M203" s="438"/>
      <c r="N203" s="438"/>
      <c r="O203" s="438"/>
      <c r="P203" s="438"/>
      <c r="Q203" s="438"/>
      <c r="R203" s="438"/>
      <c r="S203" s="487" t="s">
        <v>393</v>
      </c>
      <c r="T203" s="1444"/>
      <c r="U203" s="1445"/>
    </row>
    <row r="204" spans="1:21" s="320" customFormat="1" ht="15.6">
      <c r="A204" s="445"/>
      <c r="B204" s="446"/>
      <c r="C204" s="446"/>
      <c r="D204" s="446"/>
      <c r="E204" s="447"/>
      <c r="F204" s="448"/>
      <c r="G204" s="447"/>
      <c r="H204" s="447"/>
      <c r="I204" s="447"/>
      <c r="J204" s="447"/>
      <c r="K204" s="447"/>
      <c r="L204" s="447"/>
      <c r="M204" s="447"/>
      <c r="N204" s="447"/>
      <c r="O204" s="447"/>
      <c r="P204" s="447"/>
      <c r="Q204" s="447"/>
      <c r="R204" s="447"/>
      <c r="S204" s="449"/>
      <c r="T204" s="449"/>
      <c r="U204" s="450"/>
    </row>
    <row r="205" spans="1:21" ht="15.6">
      <c r="A205" s="366"/>
      <c r="B205" s="442" t="s">
        <v>406</v>
      </c>
      <c r="C205" s="326"/>
      <c r="D205" s="326"/>
      <c r="E205" s="385"/>
      <c r="F205" s="347"/>
      <c r="G205" s="347"/>
      <c r="H205" s="347"/>
      <c r="I205" s="347"/>
      <c r="J205" s="347"/>
      <c r="K205" s="347"/>
      <c r="L205" s="347"/>
      <c r="M205" s="347"/>
      <c r="N205" s="347"/>
      <c r="O205" s="347"/>
      <c r="P205" s="347"/>
      <c r="Q205" s="347"/>
      <c r="R205" s="347"/>
      <c r="S205" s="322"/>
      <c r="T205" s="322"/>
      <c r="U205" s="370"/>
    </row>
    <row r="206" spans="1:21" ht="15.6">
      <c r="A206" s="366">
        <f>+'Appendix A'!A270</f>
        <v>163</v>
      </c>
      <c r="B206" s="346"/>
      <c r="C206" s="367" t="str">
        <f>+'Appendix A'!C270</f>
        <v xml:space="preserve">Facility Credits under Section 30.9 of the PJM OATT </v>
      </c>
      <c r="D206" s="383"/>
      <c r="E206" s="342"/>
      <c r="F206" s="342"/>
      <c r="G206" s="342"/>
      <c r="H206" s="342"/>
      <c r="I206" s="342"/>
      <c r="J206" s="342"/>
      <c r="K206" s="342"/>
      <c r="L206" s="342"/>
      <c r="M206" s="342"/>
      <c r="N206" s="342"/>
      <c r="O206" s="342"/>
      <c r="P206" s="342"/>
      <c r="Q206" s="342"/>
      <c r="R206" s="342"/>
      <c r="S206" s="364">
        <v>0</v>
      </c>
      <c r="T206" s="1434"/>
      <c r="U206" s="1435"/>
    </row>
    <row r="207" spans="1:21" ht="15.6" thickBot="1">
      <c r="A207" s="395"/>
      <c r="B207" s="404"/>
      <c r="C207" s="404"/>
      <c r="D207" s="404"/>
      <c r="E207" s="404"/>
      <c r="F207" s="404"/>
      <c r="G207" s="404"/>
      <c r="H207" s="404"/>
      <c r="I207" s="404"/>
      <c r="J207" s="404"/>
      <c r="K207" s="404"/>
      <c r="L207" s="404"/>
      <c r="M207" s="404"/>
      <c r="N207" s="404"/>
      <c r="O207" s="404"/>
      <c r="P207" s="404"/>
      <c r="Q207" s="404"/>
      <c r="R207" s="404"/>
      <c r="S207" s="396"/>
      <c r="T207" s="396"/>
      <c r="U207" s="400"/>
    </row>
    <row r="210" spans="1:21" ht="16.2" thickBot="1">
      <c r="A210" s="345" t="s">
        <v>687</v>
      </c>
    </row>
    <row r="211" spans="1:21" ht="31.8" thickBot="1">
      <c r="A211" s="436" t="s">
        <v>18</v>
      </c>
      <c r="B211" s="437" t="s">
        <v>19</v>
      </c>
      <c r="C211" s="437"/>
      <c r="D211" s="437"/>
      <c r="E211" s="438" t="s">
        <v>263</v>
      </c>
      <c r="F211" s="439" t="s">
        <v>20</v>
      </c>
      <c r="G211" s="438"/>
      <c r="H211" s="438"/>
      <c r="I211" s="438"/>
      <c r="J211" s="438"/>
      <c r="K211" s="438"/>
      <c r="L211" s="438"/>
      <c r="M211" s="438"/>
      <c r="N211" s="438"/>
      <c r="O211" s="438"/>
      <c r="P211" s="438"/>
      <c r="Q211" s="438"/>
      <c r="R211" s="438"/>
      <c r="S211" s="487" t="s">
        <v>208</v>
      </c>
      <c r="T211" s="1442"/>
      <c r="U211" s="1443"/>
    </row>
    <row r="212" spans="1:21" s="320" customFormat="1" ht="15.6">
      <c r="A212" s="445"/>
      <c r="B212" s="446"/>
      <c r="C212" s="446"/>
      <c r="D212" s="446"/>
      <c r="E212" s="447"/>
      <c r="F212" s="448"/>
      <c r="G212" s="447"/>
      <c r="H212" s="447"/>
      <c r="I212" s="447"/>
      <c r="J212" s="447"/>
      <c r="K212" s="447"/>
      <c r="L212" s="447"/>
      <c r="M212" s="447"/>
      <c r="N212" s="447"/>
      <c r="O212" s="447"/>
      <c r="P212" s="447"/>
      <c r="Q212" s="447"/>
      <c r="R212" s="447"/>
      <c r="S212" s="449"/>
      <c r="T212" s="449"/>
      <c r="U212" s="450"/>
    </row>
    <row r="213" spans="1:21" ht="15.6">
      <c r="A213" s="366"/>
      <c r="B213" s="442" t="s">
        <v>584</v>
      </c>
      <c r="C213" s="326"/>
      <c r="D213" s="326"/>
      <c r="E213" s="385"/>
      <c r="F213" s="347"/>
      <c r="G213" s="347"/>
      <c r="H213" s="347"/>
      <c r="I213" s="347"/>
      <c r="J213" s="347"/>
      <c r="K213" s="347"/>
      <c r="L213" s="347"/>
      <c r="M213" s="347"/>
      <c r="N213" s="347"/>
      <c r="O213" s="347"/>
      <c r="P213" s="347"/>
      <c r="Q213" s="347"/>
      <c r="R213" s="347"/>
      <c r="S213" s="322"/>
      <c r="T213" s="322"/>
      <c r="U213" s="370"/>
    </row>
    <row r="214" spans="1:21" ht="15.6">
      <c r="A214" s="366">
        <f>+'Appendix A'!A274</f>
        <v>165</v>
      </c>
      <c r="B214" s="346"/>
      <c r="C214" s="367" t="str">
        <f>+'Appendix A'!C274</f>
        <v>1 CP Peak</v>
      </c>
      <c r="D214" s="367"/>
      <c r="E214" s="342" t="str">
        <f>+'Appendix A'!E274</f>
        <v>(Note L)</v>
      </c>
      <c r="F214" s="367" t="s">
        <v>192</v>
      </c>
      <c r="G214" s="367"/>
      <c r="H214" s="367"/>
      <c r="I214" s="367"/>
      <c r="J214" s="367"/>
      <c r="K214" s="367"/>
      <c r="L214" s="367"/>
      <c r="M214" s="367"/>
      <c r="N214" s="367"/>
      <c r="O214" s="367"/>
      <c r="P214" s="367"/>
      <c r="Q214" s="367"/>
      <c r="R214" s="367"/>
      <c r="S214" s="1406">
        <v>9800.3189999999995</v>
      </c>
      <c r="T214" s="1434"/>
      <c r="U214" s="1435"/>
    </row>
    <row r="215" spans="1:21" ht="15.6" thickBot="1">
      <c r="A215" s="454"/>
      <c r="B215" s="396"/>
      <c r="C215" s="396"/>
      <c r="D215" s="396"/>
      <c r="E215" s="398"/>
      <c r="F215" s="396"/>
      <c r="G215" s="396"/>
      <c r="H215" s="396"/>
      <c r="I215" s="396"/>
      <c r="J215" s="396"/>
      <c r="K215" s="396"/>
      <c r="L215" s="396"/>
      <c r="M215" s="396"/>
      <c r="N215" s="396"/>
      <c r="O215" s="396"/>
      <c r="P215" s="396"/>
      <c r="Q215" s="396"/>
      <c r="R215" s="396"/>
      <c r="S215" s="396"/>
      <c r="T215" s="396"/>
      <c r="U215" s="400"/>
    </row>
    <row r="216" spans="1:21">
      <c r="A216" s="322"/>
      <c r="B216" s="322"/>
      <c r="C216" s="322"/>
      <c r="D216" s="490"/>
      <c r="E216" s="385"/>
      <c r="F216" s="322"/>
      <c r="G216" s="322"/>
      <c r="H216" s="322"/>
      <c r="I216" s="322"/>
      <c r="J216" s="322"/>
      <c r="K216" s="322"/>
      <c r="L216" s="322"/>
      <c r="M216" s="322"/>
      <c r="N216" s="322"/>
      <c r="O216" s="322"/>
      <c r="P216" s="322"/>
      <c r="Q216" s="322"/>
      <c r="R216" s="322"/>
      <c r="S216" s="322"/>
      <c r="T216" s="322"/>
      <c r="U216" s="322"/>
    </row>
    <row r="217" spans="1:21" ht="15.6">
      <c r="A217" s="345"/>
    </row>
    <row r="218" spans="1:21" s="320" customFormat="1" ht="16.2" thickBot="1">
      <c r="A218" s="283" t="s">
        <v>500</v>
      </c>
      <c r="B218" s="281"/>
      <c r="C218" s="281"/>
      <c r="D218" s="281"/>
      <c r="E218" s="281"/>
      <c r="F218" s="281"/>
      <c r="G218" s="281"/>
      <c r="H218" s="281"/>
      <c r="I218" s="281"/>
      <c r="J218" s="281"/>
      <c r="K218" s="301"/>
      <c r="L218" s="301"/>
      <c r="M218" s="301"/>
      <c r="N218" s="301"/>
      <c r="O218" s="301"/>
      <c r="P218" s="301"/>
      <c r="Q218" s="301"/>
      <c r="R218" s="301"/>
      <c r="S218" s="266"/>
      <c r="T218" s="266"/>
      <c r="U218" s="266"/>
    </row>
    <row r="219" spans="1:21" ht="16.2" thickBot="1">
      <c r="A219" s="349" t="s">
        <v>18</v>
      </c>
      <c r="B219" s="350" t="s">
        <v>19</v>
      </c>
      <c r="C219" s="350"/>
      <c r="D219" s="350"/>
      <c r="E219" s="351"/>
      <c r="F219" s="352"/>
      <c r="G219" s="351"/>
      <c r="H219" s="351" t="s">
        <v>649</v>
      </c>
      <c r="I219" s="351" t="s">
        <v>507</v>
      </c>
      <c r="J219" s="351" t="s">
        <v>508</v>
      </c>
      <c r="K219" s="351"/>
      <c r="L219" s="351"/>
      <c r="M219" s="351"/>
      <c r="N219" s="351"/>
      <c r="O219" s="351"/>
      <c r="P219" s="351"/>
      <c r="Q219" s="351"/>
      <c r="R219" s="351"/>
      <c r="S219" s="401"/>
      <c r="T219" s="1442"/>
      <c r="U219" s="1443"/>
    </row>
    <row r="220" spans="1:21">
      <c r="A220" s="277"/>
      <c r="B220" s="275"/>
      <c r="C220" s="275"/>
      <c r="D220" s="275"/>
      <c r="E220" s="276"/>
      <c r="F220" s="282"/>
      <c r="G220" s="275"/>
      <c r="H220" s="276"/>
      <c r="I220" s="276"/>
      <c r="J220" s="276"/>
      <c r="K220" s="272"/>
      <c r="L220" s="272"/>
      <c r="M220" s="272"/>
      <c r="N220" s="272"/>
      <c r="O220" s="272"/>
      <c r="P220" s="272"/>
      <c r="Q220" s="272"/>
      <c r="R220" s="272"/>
      <c r="S220" s="265"/>
      <c r="T220" s="273"/>
      <c r="U220" s="274"/>
    </row>
    <row r="221" spans="1:21" ht="15.6">
      <c r="A221" s="277"/>
      <c r="B221" s="281" t="s">
        <v>509</v>
      </c>
      <c r="C221" s="281" t="s">
        <v>510</v>
      </c>
      <c r="D221" s="275"/>
      <c r="E221" s="276"/>
      <c r="F221" s="281" t="s">
        <v>511</v>
      </c>
      <c r="G221" s="275"/>
      <c r="H221" s="491">
        <v>0</v>
      </c>
      <c r="I221" s="491">
        <v>0</v>
      </c>
      <c r="J221" s="491">
        <v>0</v>
      </c>
      <c r="K221" s="287"/>
      <c r="L221" s="287"/>
      <c r="M221" s="287"/>
      <c r="N221" s="287"/>
      <c r="O221" s="287"/>
      <c r="P221" s="287"/>
      <c r="Q221" s="287"/>
      <c r="R221" s="287"/>
      <c r="S221" s="288"/>
      <c r="T221" s="289"/>
      <c r="U221" s="291"/>
    </row>
    <row r="222" spans="1:21" ht="15.6">
      <c r="A222" s="292" t="s">
        <v>617</v>
      </c>
      <c r="B222" s="281" t="s">
        <v>512</v>
      </c>
      <c r="C222" s="281" t="s">
        <v>513</v>
      </c>
      <c r="D222" s="276"/>
      <c r="E222" s="281"/>
      <c r="F222" s="281" t="str">
        <f>+F221</f>
        <v>Per FERC Order</v>
      </c>
      <c r="G222" s="275"/>
      <c r="H222" s="491">
        <v>0</v>
      </c>
      <c r="I222" s="491">
        <v>0</v>
      </c>
      <c r="J222" s="491">
        <v>0</v>
      </c>
      <c r="K222" s="287"/>
      <c r="L222" s="287"/>
      <c r="M222" s="287"/>
      <c r="N222" s="287"/>
      <c r="O222" s="287"/>
      <c r="P222" s="287"/>
      <c r="Q222" s="287"/>
      <c r="R222" s="287"/>
      <c r="S222" s="288"/>
      <c r="T222" s="289"/>
      <c r="U222" s="291"/>
    </row>
    <row r="223" spans="1:21" ht="15.6">
      <c r="A223" s="292">
        <v>81</v>
      </c>
      <c r="B223" s="281" t="s">
        <v>514</v>
      </c>
      <c r="C223" s="281" t="s">
        <v>604</v>
      </c>
      <c r="D223" s="276"/>
      <c r="E223" s="281"/>
      <c r="F223" s="281" t="s">
        <v>515</v>
      </c>
      <c r="G223" s="275"/>
      <c r="H223" s="513">
        <v>0</v>
      </c>
      <c r="I223" s="302">
        <v>0</v>
      </c>
      <c r="J223" s="302">
        <v>0</v>
      </c>
      <c r="K223" s="287"/>
      <c r="L223" s="287"/>
      <c r="M223" s="287"/>
      <c r="N223" s="287"/>
      <c r="O223" s="287"/>
      <c r="P223" s="287"/>
      <c r="Q223" s="287"/>
      <c r="R223" s="287"/>
      <c r="S223" s="288"/>
      <c r="T223" s="289"/>
      <c r="U223" s="291"/>
    </row>
    <row r="224" spans="1:21" ht="15.6">
      <c r="A224" s="292"/>
      <c r="B224" s="281"/>
      <c r="C224" s="281"/>
      <c r="D224" s="276"/>
      <c r="E224" s="281"/>
      <c r="F224" s="281"/>
      <c r="G224" s="275"/>
      <c r="H224" s="285"/>
      <c r="I224" s="285"/>
      <c r="J224" s="285"/>
      <c r="K224" s="287"/>
      <c r="L224" s="287"/>
      <c r="M224" s="287"/>
      <c r="N224" s="287"/>
      <c r="O224" s="287"/>
      <c r="P224" s="287"/>
      <c r="Q224" s="287"/>
      <c r="R224" s="287"/>
      <c r="S224" s="288"/>
      <c r="T224" s="289"/>
      <c r="U224" s="291"/>
    </row>
    <row r="225" spans="1:21" ht="15.6">
      <c r="A225" s="292"/>
      <c r="B225" s="281" t="s">
        <v>516</v>
      </c>
      <c r="C225" s="281" t="s">
        <v>517</v>
      </c>
      <c r="D225" s="276"/>
      <c r="E225" s="281"/>
      <c r="F225" s="281" t="s">
        <v>518</v>
      </c>
      <c r="G225" s="278"/>
      <c r="H225" s="640">
        <f>+H221-H223</f>
        <v>0</v>
      </c>
      <c r="I225" s="284">
        <f>+I221-I223</f>
        <v>0</v>
      </c>
      <c r="J225" s="284">
        <f>+J221-J223</f>
        <v>0</v>
      </c>
      <c r="K225" s="287"/>
      <c r="L225" s="287"/>
      <c r="M225" s="287"/>
      <c r="N225" s="287"/>
      <c r="O225" s="287"/>
      <c r="P225" s="287"/>
      <c r="Q225" s="287"/>
      <c r="R225" s="287"/>
      <c r="S225" s="288"/>
      <c r="T225" s="289"/>
      <c r="U225" s="291"/>
    </row>
    <row r="226" spans="1:21" ht="15.6">
      <c r="A226" s="292"/>
      <c r="B226" s="281" t="s">
        <v>519</v>
      </c>
      <c r="C226" s="281" t="s">
        <v>520</v>
      </c>
      <c r="D226" s="276"/>
      <c r="E226" s="281"/>
      <c r="F226" s="281" t="s">
        <v>521</v>
      </c>
      <c r="G226" s="275"/>
      <c r="H226" s="641">
        <f>+H221/2+H225/2</f>
        <v>0</v>
      </c>
      <c r="I226" s="284">
        <f>+I221/2+I225/2</f>
        <v>0</v>
      </c>
      <c r="J226" s="284">
        <f>+J221/2+J225/2</f>
        <v>0</v>
      </c>
      <c r="K226" s="287"/>
      <c r="L226" s="287"/>
      <c r="M226" s="287"/>
      <c r="N226" s="287"/>
      <c r="O226" s="287"/>
      <c r="P226" s="287"/>
      <c r="Q226" s="287"/>
      <c r="R226" s="287"/>
      <c r="S226" s="288"/>
      <c r="T226" s="289"/>
      <c r="U226" s="291"/>
    </row>
    <row r="227" spans="1:21" ht="15.6">
      <c r="A227" s="292"/>
      <c r="B227" s="281"/>
      <c r="C227" s="281"/>
      <c r="D227" s="276"/>
      <c r="E227" s="281"/>
      <c r="F227" s="281"/>
      <c r="G227" s="275"/>
      <c r="H227" s="642"/>
      <c r="I227" s="285"/>
      <c r="J227" s="285"/>
      <c r="K227" s="287"/>
      <c r="L227" s="287"/>
      <c r="M227" s="287"/>
      <c r="N227" s="287"/>
      <c r="O227" s="287"/>
      <c r="P227" s="287"/>
      <c r="Q227" s="287"/>
      <c r="R227" s="287"/>
      <c r="S227" s="288"/>
      <c r="T227" s="289"/>
      <c r="U227" s="291"/>
    </row>
    <row r="228" spans="1:21" ht="16.8">
      <c r="A228" s="292"/>
      <c r="B228" s="281" t="s">
        <v>522</v>
      </c>
      <c r="C228" s="281" t="s">
        <v>523</v>
      </c>
      <c r="D228" s="276"/>
      <c r="E228" s="281"/>
      <c r="F228" s="281" t="s">
        <v>524</v>
      </c>
      <c r="G228" s="279"/>
      <c r="H228" s="640">
        <v>0</v>
      </c>
      <c r="I228" s="284">
        <v>0</v>
      </c>
      <c r="J228" s="284">
        <v>0</v>
      </c>
      <c r="K228" s="290"/>
      <c r="L228" s="290"/>
      <c r="M228" s="290"/>
      <c r="N228" s="290"/>
      <c r="O228" s="290"/>
      <c r="P228" s="290"/>
      <c r="Q228" s="290"/>
      <c r="R228" s="290"/>
      <c r="S228" s="281"/>
      <c r="T228" s="266"/>
      <c r="U228" s="293"/>
    </row>
    <row r="229" spans="1:21" ht="16.8">
      <c r="A229" s="292"/>
      <c r="B229" s="281" t="s">
        <v>525</v>
      </c>
      <c r="C229" s="281" t="s">
        <v>240</v>
      </c>
      <c r="D229" s="276"/>
      <c r="E229" s="281"/>
      <c r="F229" s="281" t="s">
        <v>526</v>
      </c>
      <c r="G229" s="279"/>
      <c r="H229" s="641">
        <v>0</v>
      </c>
      <c r="I229" s="284">
        <v>0</v>
      </c>
      <c r="J229" s="284">
        <v>0</v>
      </c>
      <c r="K229" s="290"/>
      <c r="L229" s="290"/>
      <c r="M229" s="290"/>
      <c r="N229" s="290"/>
      <c r="O229" s="290"/>
      <c r="P229" s="290"/>
      <c r="Q229" s="290"/>
      <c r="R229" s="290"/>
      <c r="S229" s="281"/>
      <c r="T229" s="266"/>
      <c r="U229" s="293"/>
    </row>
    <row r="230" spans="1:21" ht="16.8">
      <c r="A230" s="292" t="s">
        <v>617</v>
      </c>
      <c r="B230" s="281" t="s">
        <v>527</v>
      </c>
      <c r="C230" s="281" t="s">
        <v>523</v>
      </c>
      <c r="D230" s="276"/>
      <c r="E230" s="281"/>
      <c r="F230" s="281" t="s">
        <v>528</v>
      </c>
      <c r="G230" s="279"/>
      <c r="H230" s="643">
        <v>0</v>
      </c>
      <c r="I230" s="286">
        <v>0</v>
      </c>
      <c r="J230" s="286">
        <v>0</v>
      </c>
      <c r="K230" s="290"/>
      <c r="L230" s="290"/>
      <c r="M230" s="290"/>
      <c r="N230" s="290"/>
      <c r="O230" s="290"/>
      <c r="P230" s="290"/>
      <c r="Q230" s="290"/>
      <c r="R230" s="290"/>
      <c r="S230" s="281"/>
      <c r="T230" s="266"/>
      <c r="U230" s="293"/>
    </row>
    <row r="231" spans="1:21">
      <c r="A231" s="292"/>
      <c r="B231" s="281"/>
      <c r="C231" s="275"/>
      <c r="D231" s="276"/>
      <c r="E231" s="281"/>
      <c r="F231" s="281"/>
      <c r="G231" s="275"/>
      <c r="H231" s="275"/>
      <c r="I231" s="275"/>
      <c r="J231" s="275"/>
      <c r="K231" s="290"/>
      <c r="L231" s="290"/>
      <c r="M231" s="290"/>
      <c r="N231" s="290"/>
      <c r="O231" s="290"/>
      <c r="P231" s="290"/>
      <c r="Q231" s="290"/>
      <c r="R231" s="290"/>
      <c r="S231" s="281"/>
      <c r="T231" s="266"/>
      <c r="U231" s="293"/>
    </row>
    <row r="232" spans="1:21" ht="15.6" thickBot="1">
      <c r="A232" s="294"/>
      <c r="B232" s="295"/>
      <c r="C232" s="295" t="s">
        <v>747</v>
      </c>
      <c r="D232" s="296"/>
      <c r="E232" s="295"/>
      <c r="F232" s="295"/>
      <c r="G232" s="280"/>
      <c r="H232" s="296" t="s">
        <v>750</v>
      </c>
      <c r="I232" s="280" t="s">
        <v>529</v>
      </c>
      <c r="J232" s="297" t="s">
        <v>529</v>
      </c>
      <c r="K232" s="298"/>
      <c r="L232" s="298"/>
      <c r="M232" s="299"/>
      <c r="N232" s="299"/>
      <c r="O232" s="299"/>
      <c r="P232" s="299"/>
      <c r="Q232" s="299"/>
      <c r="R232" s="299"/>
      <c r="S232" s="280"/>
      <c r="T232" s="280"/>
      <c r="U232" s="300"/>
    </row>
    <row r="233" spans="1:21">
      <c r="K233" s="326"/>
      <c r="L233" s="326"/>
      <c r="M233" s="326"/>
      <c r="N233" s="326"/>
      <c r="O233" s="326"/>
      <c r="P233" s="326"/>
      <c r="Q233" s="326"/>
      <c r="R233" s="326"/>
      <c r="S233" s="326"/>
      <c r="T233" s="326"/>
      <c r="U233" s="326"/>
    </row>
    <row r="234" spans="1:21">
      <c r="K234" s="326"/>
      <c r="L234" s="326"/>
      <c r="M234" s="326"/>
      <c r="N234" s="326"/>
      <c r="O234" s="326"/>
      <c r="P234" s="326"/>
      <c r="Q234" s="326"/>
      <c r="R234" s="326"/>
      <c r="S234" s="326"/>
      <c r="T234" s="326"/>
      <c r="U234" s="326"/>
    </row>
    <row r="235" spans="1:21">
      <c r="K235" s="326"/>
      <c r="L235" s="326"/>
      <c r="M235" s="326"/>
      <c r="N235" s="326"/>
      <c r="O235" s="326"/>
      <c r="P235" s="326"/>
      <c r="Q235" s="326"/>
      <c r="R235" s="326"/>
      <c r="S235" s="326"/>
      <c r="T235" s="326"/>
      <c r="U235" s="326"/>
    </row>
    <row r="236" spans="1:21">
      <c r="K236" s="326"/>
      <c r="L236" s="326"/>
      <c r="M236" s="326"/>
      <c r="N236" s="326"/>
      <c r="O236" s="326"/>
      <c r="P236" s="326"/>
      <c r="Q236" s="326"/>
      <c r="R236" s="326"/>
      <c r="S236" s="326"/>
      <c r="T236" s="326"/>
      <c r="U236" s="326"/>
    </row>
    <row r="237" spans="1:21">
      <c r="K237" s="326"/>
      <c r="L237" s="326"/>
      <c r="M237" s="326"/>
      <c r="N237" s="326"/>
      <c r="O237" s="326"/>
      <c r="P237" s="326"/>
      <c r="Q237" s="326"/>
      <c r="R237" s="326"/>
      <c r="S237" s="326"/>
      <c r="T237" s="326"/>
      <c r="U237" s="326"/>
    </row>
    <row r="238" spans="1:21">
      <c r="E238" s="319"/>
      <c r="K238" s="326"/>
      <c r="L238" s="326"/>
      <c r="M238" s="326"/>
      <c r="N238" s="326"/>
      <c r="O238" s="326"/>
      <c r="P238" s="326"/>
      <c r="Q238" s="326"/>
      <c r="R238" s="326"/>
      <c r="S238" s="326"/>
      <c r="T238" s="326"/>
      <c r="U238" s="326"/>
    </row>
    <row r="239" spans="1:21">
      <c r="E239" s="319"/>
      <c r="K239" s="326"/>
      <c r="L239" s="326"/>
      <c r="M239" s="326"/>
      <c r="N239" s="326"/>
      <c r="O239" s="326"/>
      <c r="P239" s="326"/>
      <c r="Q239" s="326"/>
      <c r="R239" s="326"/>
      <c r="S239" s="326"/>
      <c r="T239" s="326"/>
      <c r="U239" s="326"/>
    </row>
    <row r="240" spans="1:21">
      <c r="E240" s="319"/>
      <c r="K240" s="326"/>
      <c r="L240" s="326"/>
      <c r="M240" s="326"/>
      <c r="N240" s="326"/>
      <c r="O240" s="326"/>
      <c r="P240" s="326"/>
      <c r="Q240" s="326"/>
      <c r="R240" s="326"/>
      <c r="S240" s="326"/>
      <c r="T240" s="326"/>
      <c r="U240" s="326"/>
    </row>
    <row r="241" spans="5:21">
      <c r="E241" s="319"/>
      <c r="K241" s="326"/>
      <c r="L241" s="326"/>
      <c r="M241" s="326"/>
      <c r="N241" s="326"/>
      <c r="O241" s="326"/>
      <c r="P241" s="326"/>
      <c r="Q241" s="326"/>
      <c r="R241" s="326"/>
      <c r="S241" s="326"/>
      <c r="T241" s="326"/>
      <c r="U241" s="326"/>
    </row>
    <row r="242" spans="5:21">
      <c r="E242" s="319"/>
      <c r="K242" s="326"/>
      <c r="L242" s="326"/>
      <c r="M242" s="326"/>
      <c r="N242" s="326"/>
      <c r="O242" s="326"/>
      <c r="P242" s="326"/>
      <c r="Q242" s="326"/>
      <c r="R242" s="326"/>
      <c r="S242" s="326"/>
      <c r="T242" s="326"/>
      <c r="U242" s="326"/>
    </row>
    <row r="243" spans="5:21">
      <c r="E243" s="319"/>
      <c r="K243" s="326"/>
      <c r="L243" s="326"/>
      <c r="M243" s="326"/>
      <c r="N243" s="326"/>
      <c r="O243" s="326"/>
      <c r="P243" s="326"/>
      <c r="Q243" s="326"/>
      <c r="R243" s="326"/>
      <c r="S243" s="326"/>
      <c r="T243" s="326"/>
      <c r="U243" s="326"/>
    </row>
    <row r="244" spans="5:21">
      <c r="E244" s="319"/>
      <c r="K244" s="326"/>
      <c r="L244" s="326"/>
      <c r="M244" s="326"/>
      <c r="N244" s="326"/>
      <c r="O244" s="326"/>
      <c r="P244" s="326"/>
      <c r="Q244" s="326"/>
      <c r="R244" s="326"/>
      <c r="S244" s="326"/>
      <c r="T244" s="326"/>
      <c r="U244" s="326"/>
    </row>
  </sheetData>
  <customSheetViews>
    <customSheetView guid="{416404B7-8533-4A12-ABD0-58CFDEB49D80}" scale="75" topLeftCell="I105">
      <selection activeCell="F45" sqref="F45"/>
      <rowBreaks count="1" manualBreakCount="1">
        <brk id="91" max="16383" man="1"/>
      </rowBreaks>
      <pageMargins left="0.45" right="0.21" top="5.5555555555555601E-3" bottom="1.46" header="0.45" footer="0.3"/>
      <printOptions horizontalCentered="1"/>
      <pageSetup scale="31" fitToHeight="4" orientation="landscape" r:id="rId1"/>
    </customSheetView>
  </customSheetViews>
  <mergeCells count="17">
    <mergeCell ref="T203:U203"/>
    <mergeCell ref="T206:U206"/>
    <mergeCell ref="T211:U211"/>
    <mergeCell ref="T214:U214"/>
    <mergeCell ref="T219:U219"/>
    <mergeCell ref="T198:U198"/>
    <mergeCell ref="A1:U1"/>
    <mergeCell ref="A2:U2"/>
    <mergeCell ref="A3:U3"/>
    <mergeCell ref="H6:S6"/>
    <mergeCell ref="H59:S59"/>
    <mergeCell ref="T74:U74"/>
    <mergeCell ref="T92:U92"/>
    <mergeCell ref="T94:U94"/>
    <mergeCell ref="T183:U183"/>
    <mergeCell ref="T185:U185"/>
    <mergeCell ref="T196:U196"/>
  </mergeCells>
  <printOptions horizontalCentered="1"/>
  <pageMargins left="0.45" right="0.21" top="5.5555555555555601E-3" bottom="1.46" header="0.45" footer="0.3"/>
  <pageSetup scale="30" fitToHeight="4" orientation="landscape" r:id="rId2"/>
  <rowBreaks count="2" manualBreakCount="2">
    <brk id="89" max="16383" man="1"/>
    <brk id="158" max="16383" man="1"/>
  </rowBreaks>
  <ignoredErrors>
    <ignoredError sqref="E165 E169 T165:T166"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pageSetUpPr fitToPage="1"/>
  </sheetPr>
  <dimension ref="A2:Y106"/>
  <sheetViews>
    <sheetView showGridLines="0" zoomScale="75" zoomScaleNormal="75" workbookViewId="0"/>
  </sheetViews>
  <sheetFormatPr defaultColWidth="9.109375" defaultRowHeight="13.2"/>
  <cols>
    <col min="1" max="1" width="14.109375" style="97" customWidth="1"/>
    <col min="2" max="2" width="31.109375" style="97" customWidth="1"/>
    <col min="3" max="3" width="8" style="97" customWidth="1"/>
    <col min="4" max="4" width="12" style="97" bestFit="1" customWidth="1"/>
    <col min="5" max="5" width="9.109375" style="97"/>
    <col min="6" max="6" width="57.6640625" style="97" customWidth="1"/>
    <col min="7" max="7" width="21" style="97" bestFit="1" customWidth="1"/>
    <col min="8" max="8" width="14.109375" style="97" bestFit="1" customWidth="1"/>
    <col min="9" max="9" width="12.44140625" style="97" customWidth="1"/>
    <col min="10" max="11" width="9.109375" style="97"/>
    <col min="12" max="12" width="10.109375" style="97" customWidth="1"/>
    <col min="13" max="14" width="9.109375" style="97"/>
    <col min="15" max="15" width="20.109375" style="97" customWidth="1"/>
    <col min="16" max="17" width="9.109375" style="97"/>
    <col min="18" max="18" width="12.5546875" style="97" customWidth="1"/>
    <col min="19" max="24" width="9.109375" style="97"/>
    <col min="25" max="25" width="20" style="97" customWidth="1"/>
    <col min="26" max="16384" width="9.109375" style="97"/>
  </cols>
  <sheetData>
    <row r="2" spans="1:16" ht="17.399999999999999">
      <c r="A2" s="1428" t="str">
        <f>+'Appendix A'!A3</f>
        <v>Public Service Electric and Gas Company</v>
      </c>
      <c r="B2" s="1428"/>
      <c r="C2" s="1428"/>
      <c r="D2" s="1428"/>
      <c r="E2" s="1428"/>
      <c r="F2" s="1428"/>
      <c r="G2" s="1428"/>
      <c r="H2" s="1428"/>
      <c r="I2" s="1428"/>
      <c r="J2" s="1428"/>
      <c r="K2" s="1428"/>
    </row>
    <row r="3" spans="1:16" ht="17.399999999999999">
      <c r="A3" s="1428" t="str">
        <f>+'Appendix A'!A4</f>
        <v xml:space="preserve">ATTACHMENT H-10A </v>
      </c>
      <c r="B3" s="1428"/>
      <c r="C3" s="1428"/>
      <c r="D3" s="1428"/>
      <c r="E3" s="1428"/>
      <c r="F3" s="1428"/>
      <c r="G3" s="1428"/>
      <c r="H3" s="1428"/>
      <c r="I3" s="1428"/>
      <c r="J3" s="45"/>
      <c r="K3" s="45"/>
    </row>
    <row r="4" spans="1:16" ht="17.399999999999999">
      <c r="A4" s="1428" t="s">
        <v>991</v>
      </c>
      <c r="B4" s="1428"/>
      <c r="C4" s="1428"/>
      <c r="D4" s="1428"/>
      <c r="E4" s="1428"/>
      <c r="F4" s="1428"/>
      <c r="G4" s="1428"/>
      <c r="H4" s="1428"/>
      <c r="I4" s="1428"/>
      <c r="J4" s="1428"/>
      <c r="K4" s="1428"/>
    </row>
    <row r="5" spans="1:16" s="46" customFormat="1" ht="15.6">
      <c r="A5" s="59"/>
      <c r="B5" s="59"/>
      <c r="C5" s="59"/>
      <c r="D5" s="59"/>
      <c r="E5" s="59"/>
      <c r="F5" s="59"/>
      <c r="G5" s="59"/>
      <c r="H5" s="59"/>
      <c r="I5" s="59"/>
      <c r="J5" s="59"/>
      <c r="K5" s="59"/>
    </row>
    <row r="6" spans="1:16" s="46" customFormat="1" ht="15">
      <c r="B6" s="3"/>
      <c r="C6" s="3"/>
      <c r="D6" s="3"/>
      <c r="E6" s="3"/>
      <c r="F6" s="3"/>
      <c r="G6" s="7"/>
      <c r="H6" s="7"/>
      <c r="I6" s="6"/>
      <c r="J6" s="6"/>
      <c r="K6" s="6"/>
      <c r="L6" s="6"/>
      <c r="M6" s="6"/>
      <c r="N6" s="6"/>
      <c r="O6" s="6"/>
      <c r="P6" s="6"/>
    </row>
    <row r="7" spans="1:16" s="46" customFormat="1" ht="15">
      <c r="A7" s="3" t="s">
        <v>43</v>
      </c>
      <c r="B7" s="3"/>
      <c r="D7" s="3"/>
      <c r="E7" s="3"/>
      <c r="F7" s="3"/>
      <c r="G7" s="3"/>
      <c r="H7" s="3"/>
      <c r="I7" s="6"/>
      <c r="J7" s="6"/>
      <c r="K7" s="6"/>
      <c r="L7" s="6"/>
      <c r="M7" s="6"/>
      <c r="N7" s="6"/>
      <c r="O7" s="6"/>
      <c r="P7" s="6"/>
    </row>
    <row r="8" spans="1:16" s="46" customFormat="1" ht="15">
      <c r="A8" s="3" t="s">
        <v>44</v>
      </c>
      <c r="B8" s="83"/>
      <c r="E8" s="3"/>
      <c r="F8" s="3"/>
      <c r="G8" s="3"/>
      <c r="H8" s="3"/>
      <c r="I8" s="7"/>
      <c r="J8" s="3"/>
      <c r="K8" s="3"/>
    </row>
    <row r="9" spans="1:16" s="46" customFormat="1" ht="15">
      <c r="A9" s="3"/>
      <c r="B9" s="3"/>
      <c r="D9" s="3"/>
      <c r="E9" s="3"/>
      <c r="F9" s="3"/>
      <c r="G9" s="3"/>
      <c r="H9" s="3"/>
      <c r="I9" s="3"/>
      <c r="J9" s="3"/>
      <c r="K9" s="3"/>
    </row>
    <row r="10" spans="1:16" s="46" customFormat="1" ht="15">
      <c r="A10" s="3" t="s">
        <v>45</v>
      </c>
      <c r="B10" s="3" t="s">
        <v>400</v>
      </c>
      <c r="D10" s="3"/>
      <c r="E10" s="3"/>
      <c r="F10" s="3"/>
      <c r="G10" s="3"/>
      <c r="H10" s="3"/>
      <c r="I10" s="3"/>
      <c r="J10" s="3"/>
      <c r="K10" s="3"/>
    </row>
    <row r="11" spans="1:16" s="46" customFormat="1" ht="15">
      <c r="A11" s="3"/>
      <c r="B11" s="3" t="s">
        <v>46</v>
      </c>
      <c r="D11" s="3"/>
      <c r="E11" s="3"/>
      <c r="F11" s="3"/>
      <c r="G11" s="3"/>
      <c r="H11" s="3"/>
      <c r="I11" s="3"/>
      <c r="J11" s="3"/>
      <c r="K11" s="3"/>
    </row>
    <row r="12" spans="1:16" s="46" customFormat="1" ht="18.600000000000001">
      <c r="A12" s="3"/>
      <c r="B12" s="3" t="s">
        <v>546</v>
      </c>
      <c r="D12" s="3"/>
      <c r="E12" s="3"/>
      <c r="F12" s="3"/>
      <c r="G12" s="84"/>
      <c r="I12" s="3"/>
      <c r="J12" s="3"/>
      <c r="K12" s="3"/>
    </row>
    <row r="13" spans="1:16" s="46" customFormat="1" ht="15">
      <c r="A13" s="3"/>
      <c r="B13" s="3"/>
      <c r="D13" s="3"/>
      <c r="E13" s="3"/>
      <c r="F13" s="3"/>
      <c r="G13" s="3"/>
      <c r="H13" s="3"/>
      <c r="I13" s="3"/>
      <c r="J13" s="3"/>
      <c r="K13" s="3"/>
    </row>
    <row r="14" spans="1:16" s="46" customFormat="1" ht="15">
      <c r="A14" s="3" t="s">
        <v>47</v>
      </c>
      <c r="B14" s="3" t="s">
        <v>399</v>
      </c>
      <c r="D14" s="3"/>
      <c r="E14" s="3"/>
      <c r="F14" s="3"/>
      <c r="G14" s="3"/>
      <c r="H14" s="3"/>
      <c r="I14" s="3"/>
      <c r="J14" s="3"/>
      <c r="K14" s="3"/>
    </row>
    <row r="15" spans="1:16" s="46" customFormat="1" ht="15">
      <c r="A15" s="3"/>
      <c r="B15" s="3" t="s">
        <v>48</v>
      </c>
      <c r="D15" s="3"/>
      <c r="E15" s="3"/>
      <c r="F15" s="3"/>
      <c r="G15" s="3"/>
      <c r="H15" s="3"/>
      <c r="I15" s="3"/>
      <c r="J15" s="3"/>
      <c r="K15" s="3"/>
    </row>
    <row r="16" spans="1:16" s="46" customFormat="1" ht="15">
      <c r="A16" s="3"/>
      <c r="B16" s="3" t="s">
        <v>49</v>
      </c>
      <c r="D16" s="3"/>
      <c r="E16" s="3"/>
      <c r="F16" s="3"/>
      <c r="G16" s="3"/>
      <c r="H16" s="3"/>
      <c r="I16" s="3"/>
      <c r="J16" s="3"/>
      <c r="K16" s="3"/>
    </row>
    <row r="17" spans="1:11" s="46" customFormat="1" ht="15">
      <c r="A17" s="3"/>
      <c r="B17" s="3"/>
      <c r="D17" s="3"/>
      <c r="E17" s="3"/>
      <c r="F17" s="3"/>
      <c r="G17" s="3"/>
      <c r="H17" s="3"/>
      <c r="I17" s="3"/>
      <c r="J17" s="3"/>
      <c r="K17" s="3"/>
    </row>
    <row r="18" spans="1:11" s="46" customFormat="1" ht="15">
      <c r="A18" s="3" t="s">
        <v>50</v>
      </c>
      <c r="B18" s="3" t="s">
        <v>51</v>
      </c>
      <c r="D18" s="3"/>
      <c r="E18" s="3"/>
      <c r="F18" s="3"/>
      <c r="G18" s="3"/>
      <c r="H18" s="3"/>
      <c r="I18" s="3"/>
      <c r="J18" s="3"/>
      <c r="K18" s="3"/>
    </row>
    <row r="19" spans="1:11" s="46" customFormat="1" ht="15">
      <c r="A19" s="3"/>
      <c r="B19" s="3"/>
      <c r="D19" s="3"/>
      <c r="E19" s="3"/>
      <c r="F19" s="3"/>
      <c r="G19" s="3"/>
      <c r="H19" s="3"/>
      <c r="I19" s="3"/>
      <c r="K19" s="3"/>
    </row>
    <row r="20" spans="1:11" s="46" customFormat="1" ht="15">
      <c r="B20" s="3" t="s">
        <v>52</v>
      </c>
      <c r="C20" s="3"/>
      <c r="E20" s="3"/>
      <c r="F20" s="3"/>
      <c r="G20" s="3"/>
      <c r="H20" s="3"/>
      <c r="I20" s="3"/>
      <c r="J20" s="85"/>
      <c r="K20" s="3"/>
    </row>
    <row r="21" spans="1:11" s="46" customFormat="1" ht="15">
      <c r="C21" s="3"/>
      <c r="E21" s="3"/>
      <c r="F21" s="3"/>
      <c r="G21" s="3"/>
      <c r="H21" s="3"/>
      <c r="I21" s="3"/>
      <c r="J21" s="3"/>
      <c r="K21" s="3"/>
    </row>
    <row r="22" spans="1:11" s="46" customFormat="1" ht="15">
      <c r="B22" s="3" t="s">
        <v>53</v>
      </c>
      <c r="C22" s="18" t="s">
        <v>54</v>
      </c>
      <c r="D22" s="3" t="s">
        <v>578</v>
      </c>
      <c r="F22" s="3"/>
      <c r="G22" s="3"/>
      <c r="H22" s="3"/>
      <c r="I22" s="3"/>
      <c r="J22" s="3"/>
      <c r="K22" s="3"/>
    </row>
    <row r="23" spans="1:11" s="46" customFormat="1" ht="15">
      <c r="D23" s="3" t="s">
        <v>78</v>
      </c>
      <c r="E23" s="3"/>
      <c r="F23" s="3"/>
      <c r="G23" s="3"/>
      <c r="H23" s="3"/>
      <c r="I23" s="3"/>
      <c r="J23" s="184"/>
      <c r="K23" s="3"/>
    </row>
    <row r="24" spans="1:11" s="46" customFormat="1" ht="15">
      <c r="E24" s="3"/>
      <c r="F24" s="3"/>
      <c r="G24" s="3"/>
      <c r="H24" s="3"/>
      <c r="I24" s="3"/>
      <c r="J24" s="3"/>
      <c r="K24" s="3"/>
    </row>
    <row r="25" spans="1:11" s="46" customFormat="1" ht="15">
      <c r="D25" s="3"/>
      <c r="H25" s="3"/>
      <c r="I25" s="3"/>
      <c r="J25" s="3"/>
      <c r="K25" s="3"/>
    </row>
    <row r="26" spans="1:11" s="46" customFormat="1" ht="15">
      <c r="A26" s="3"/>
      <c r="D26" s="3"/>
      <c r="F26" s="3"/>
      <c r="G26" s="3"/>
      <c r="H26" s="3"/>
      <c r="I26" s="3"/>
      <c r="J26" s="3"/>
      <c r="K26" s="3"/>
    </row>
    <row r="27" spans="1:11" s="46" customFormat="1" ht="15">
      <c r="C27" s="3"/>
      <c r="F27" s="3"/>
      <c r="G27" s="86"/>
      <c r="H27" s="3"/>
      <c r="I27" s="3"/>
      <c r="J27" s="3"/>
      <c r="K27" s="3"/>
    </row>
    <row r="28" spans="1:11" s="46" customFormat="1" ht="15">
      <c r="A28" s="86" t="s">
        <v>55</v>
      </c>
      <c r="B28" s="87"/>
      <c r="C28" s="87"/>
      <c r="D28" s="86"/>
      <c r="E28" s="86"/>
      <c r="F28" s="86"/>
      <c r="H28" s="86"/>
      <c r="I28" s="3"/>
      <c r="J28" s="3"/>
      <c r="K28" s="3"/>
    </row>
    <row r="29" spans="1:11" s="46" customFormat="1">
      <c r="G29" s="37"/>
    </row>
    <row r="30" spans="1:11" s="46" customFormat="1" ht="15">
      <c r="A30" s="37"/>
      <c r="B30" s="37"/>
      <c r="C30" s="37"/>
      <c r="D30" s="37"/>
      <c r="E30" s="37"/>
      <c r="F30" s="37"/>
      <c r="G30" s="7"/>
      <c r="H30" s="37"/>
      <c r="I30" s="37"/>
      <c r="J30" s="37"/>
      <c r="K30" s="37"/>
    </row>
    <row r="31" spans="1:11" s="46" customFormat="1" ht="15">
      <c r="A31" s="7" t="s">
        <v>645</v>
      </c>
      <c r="B31" s="7" t="s">
        <v>646</v>
      </c>
      <c r="C31" s="7" t="s">
        <v>647</v>
      </c>
      <c r="D31" s="37"/>
      <c r="E31" s="7"/>
      <c r="F31" s="7"/>
      <c r="G31" s="7"/>
      <c r="H31" s="7"/>
      <c r="I31" s="37"/>
      <c r="J31" s="37"/>
      <c r="K31" s="37"/>
    </row>
    <row r="32" spans="1:11" s="46" customFormat="1" ht="15">
      <c r="A32" s="7"/>
      <c r="B32" s="7"/>
      <c r="C32" s="7"/>
      <c r="D32" s="37"/>
      <c r="E32" s="7"/>
      <c r="F32" s="7"/>
      <c r="G32" s="7"/>
      <c r="H32" s="7"/>
      <c r="I32" s="37"/>
      <c r="J32" s="37"/>
      <c r="K32" s="37"/>
    </row>
    <row r="33" spans="1:15" s="46" customFormat="1" ht="15">
      <c r="A33" s="19" t="s">
        <v>675</v>
      </c>
      <c r="B33" s="19">
        <v>2008</v>
      </c>
      <c r="C33" s="7" t="s">
        <v>56</v>
      </c>
      <c r="D33" s="37"/>
      <c r="E33" s="7"/>
      <c r="F33" s="7"/>
      <c r="G33" s="7"/>
      <c r="H33" s="7"/>
      <c r="I33" s="37"/>
      <c r="J33" s="37"/>
      <c r="K33" s="37"/>
    </row>
    <row r="34" spans="1:15" s="46" customFormat="1" ht="15">
      <c r="A34" s="19" t="s">
        <v>401</v>
      </c>
      <c r="B34" s="19">
        <v>2008</v>
      </c>
      <c r="C34" s="7" t="s">
        <v>57</v>
      </c>
      <c r="D34" s="37"/>
      <c r="E34" s="7"/>
      <c r="F34" s="7"/>
      <c r="G34" s="7"/>
      <c r="H34" s="7"/>
      <c r="I34" s="37"/>
      <c r="J34" s="37"/>
      <c r="K34" s="37"/>
    </row>
    <row r="35" spans="1:15" s="46" customFormat="1" ht="15">
      <c r="A35" s="19" t="s">
        <v>651</v>
      </c>
      <c r="B35" s="19">
        <v>2009</v>
      </c>
      <c r="C35" s="7" t="s">
        <v>58</v>
      </c>
      <c r="D35" s="37"/>
      <c r="E35" s="7"/>
      <c r="F35" s="7"/>
      <c r="G35" s="7"/>
      <c r="H35" s="7"/>
      <c r="I35" s="37"/>
      <c r="J35" s="37"/>
      <c r="K35" s="37"/>
    </row>
    <row r="36" spans="1:15" s="46" customFormat="1" ht="15">
      <c r="A36" s="19" t="s">
        <v>401</v>
      </c>
      <c r="B36" s="19">
        <v>2009</v>
      </c>
      <c r="C36" s="7" t="s">
        <v>59</v>
      </c>
      <c r="D36" s="37"/>
      <c r="E36" s="7"/>
      <c r="F36" s="7"/>
      <c r="G36" s="7"/>
      <c r="H36" s="7"/>
      <c r="I36" s="37"/>
      <c r="J36" s="37"/>
      <c r="K36" s="37"/>
    </row>
    <row r="37" spans="1:15" s="46" customFormat="1" ht="15">
      <c r="A37" s="19" t="s">
        <v>401</v>
      </c>
      <c r="B37" s="19">
        <f>+B36</f>
        <v>2009</v>
      </c>
      <c r="C37" s="7" t="s">
        <v>60</v>
      </c>
      <c r="D37" s="37"/>
      <c r="E37" s="7"/>
      <c r="F37" s="7"/>
      <c r="G37" s="7"/>
      <c r="H37" s="7"/>
      <c r="I37" s="37"/>
      <c r="J37" s="37"/>
      <c r="K37" s="37"/>
    </row>
    <row r="38" spans="1:15" s="46" customFormat="1" ht="15">
      <c r="A38" s="19" t="s">
        <v>651</v>
      </c>
      <c r="B38" s="19">
        <v>2010</v>
      </c>
      <c r="C38" s="7" t="s">
        <v>61</v>
      </c>
      <c r="D38" s="37"/>
      <c r="E38" s="7"/>
      <c r="F38" s="7"/>
      <c r="G38" s="7"/>
      <c r="H38" s="7"/>
      <c r="I38" s="37"/>
      <c r="J38" s="37"/>
      <c r="K38" s="37"/>
    </row>
    <row r="39" spans="1:15" s="46" customFormat="1" ht="15">
      <c r="A39" s="19" t="s">
        <v>401</v>
      </c>
      <c r="B39" s="19">
        <v>2010</v>
      </c>
      <c r="C39" s="7" t="s">
        <v>62</v>
      </c>
      <c r="D39" s="37"/>
      <c r="E39" s="7"/>
      <c r="F39" s="7"/>
      <c r="G39" s="7"/>
      <c r="H39" s="7"/>
      <c r="I39" s="37"/>
      <c r="J39" s="37"/>
      <c r="K39" s="37"/>
    </row>
    <row r="40" spans="1:15" s="46" customFormat="1" ht="15">
      <c r="A40" s="19" t="str">
        <f>+A39</f>
        <v>October</v>
      </c>
      <c r="B40" s="19">
        <v>2010</v>
      </c>
      <c r="C40" s="7" t="s">
        <v>63</v>
      </c>
      <c r="D40" s="37"/>
      <c r="E40" s="7"/>
      <c r="F40" s="7"/>
      <c r="G40" s="7"/>
      <c r="H40" s="7"/>
      <c r="I40" s="37"/>
      <c r="J40" s="37"/>
      <c r="K40" s="37"/>
    </row>
    <row r="41" spans="1:15" s="46" customFormat="1" ht="15">
      <c r="A41" s="19" t="s">
        <v>651</v>
      </c>
      <c r="B41" s="19">
        <v>2011</v>
      </c>
      <c r="C41" s="7" t="s">
        <v>606</v>
      </c>
      <c r="D41" s="37"/>
      <c r="E41" s="7"/>
      <c r="F41" s="7"/>
      <c r="G41" s="7"/>
      <c r="H41" s="7"/>
      <c r="I41" s="37"/>
      <c r="J41" s="37"/>
      <c r="K41" s="37"/>
    </row>
    <row r="42" spans="1:15" s="46" customFormat="1" ht="15">
      <c r="A42" s="19" t="s">
        <v>401</v>
      </c>
      <c r="B42" s="19">
        <v>2011</v>
      </c>
      <c r="C42" s="7" t="s">
        <v>605</v>
      </c>
      <c r="D42" s="37"/>
      <c r="E42" s="7"/>
      <c r="F42" s="7"/>
      <c r="G42" s="7"/>
      <c r="H42" s="7"/>
      <c r="I42" s="37"/>
      <c r="J42" s="37"/>
      <c r="K42" s="37"/>
    </row>
    <row r="43" spans="1:15" s="46" customFormat="1" ht="15">
      <c r="A43" s="19" t="str">
        <f>+A42</f>
        <v>October</v>
      </c>
      <c r="B43" s="19">
        <v>2011</v>
      </c>
      <c r="C43" s="7" t="s">
        <v>607</v>
      </c>
      <c r="D43" s="37"/>
      <c r="E43" s="7"/>
      <c r="F43" s="7"/>
      <c r="G43" s="7"/>
      <c r="H43" s="7"/>
      <c r="I43" s="37"/>
      <c r="J43" s="37"/>
      <c r="K43" s="37"/>
    </row>
    <row r="44" spans="1:15" s="46" customFormat="1" ht="15">
      <c r="A44" s="19" t="s">
        <v>651</v>
      </c>
      <c r="B44" s="19">
        <v>2012</v>
      </c>
      <c r="C44" s="7" t="s">
        <v>711</v>
      </c>
      <c r="D44" s="37"/>
      <c r="E44" s="7"/>
      <c r="F44" s="7"/>
      <c r="G44" s="7"/>
      <c r="H44" s="7"/>
      <c r="I44" s="37"/>
      <c r="J44" s="37"/>
      <c r="K44" s="37"/>
    </row>
    <row r="45" spans="1:15" s="46" customFormat="1" ht="15">
      <c r="A45" s="19" t="s">
        <v>401</v>
      </c>
      <c r="B45" s="19">
        <v>2012</v>
      </c>
      <c r="C45" s="7" t="s">
        <v>712</v>
      </c>
      <c r="D45" s="37"/>
      <c r="E45" s="7"/>
      <c r="F45" s="7"/>
      <c r="G45" s="7"/>
      <c r="H45" s="7"/>
      <c r="I45" s="37"/>
      <c r="J45" s="37"/>
      <c r="K45" s="37"/>
    </row>
    <row r="46" spans="1:15" s="46" customFormat="1" ht="15">
      <c r="A46" s="19" t="str">
        <f>+A45</f>
        <v>October</v>
      </c>
      <c r="B46" s="19">
        <v>2012</v>
      </c>
      <c r="C46" s="7" t="s">
        <v>713</v>
      </c>
      <c r="D46" s="37"/>
      <c r="E46" s="7"/>
      <c r="F46" s="7"/>
      <c r="G46" s="3"/>
      <c r="H46" s="7"/>
      <c r="I46" s="37"/>
      <c r="J46" s="37"/>
      <c r="K46" s="37"/>
    </row>
    <row r="47" spans="1:15" s="46" customFormat="1" ht="15">
      <c r="A47" s="19" t="s">
        <v>651</v>
      </c>
      <c r="B47" s="19">
        <v>2013</v>
      </c>
      <c r="C47" s="7" t="s">
        <v>724</v>
      </c>
      <c r="D47" s="37"/>
      <c r="E47" s="7"/>
      <c r="F47" s="7"/>
      <c r="G47" s="3"/>
      <c r="H47" s="7"/>
      <c r="I47" s="37"/>
      <c r="J47" s="494"/>
      <c r="K47" s="37"/>
      <c r="L47" s="37"/>
      <c r="M47" s="37"/>
      <c r="N47" s="37"/>
      <c r="O47" s="37"/>
    </row>
    <row r="48" spans="1:15" s="46" customFormat="1" ht="15">
      <c r="A48" s="485" t="s">
        <v>401</v>
      </c>
      <c r="B48" s="485">
        <v>2013</v>
      </c>
      <c r="C48" s="320" t="s">
        <v>729</v>
      </c>
      <c r="D48" s="318"/>
      <c r="E48" s="320"/>
      <c r="F48" s="320"/>
      <c r="G48" s="3"/>
      <c r="H48" s="7"/>
      <c r="I48" s="37"/>
      <c r="J48" s="37"/>
      <c r="K48" s="37"/>
    </row>
    <row r="49" spans="1:15" s="46" customFormat="1" ht="15">
      <c r="A49" s="485" t="str">
        <f>+A48</f>
        <v>October</v>
      </c>
      <c r="B49" s="485">
        <v>2013</v>
      </c>
      <c r="C49" s="320" t="s">
        <v>730</v>
      </c>
      <c r="D49" s="318"/>
      <c r="E49" s="320"/>
      <c r="F49" s="320"/>
      <c r="H49" s="3"/>
    </row>
    <row r="50" spans="1:15" s="46" customFormat="1" ht="15">
      <c r="A50" s="610" t="s">
        <v>651</v>
      </c>
      <c r="B50" s="19">
        <v>2014</v>
      </c>
      <c r="C50" s="7" t="s">
        <v>749</v>
      </c>
      <c r="D50" s="37"/>
      <c r="E50" s="7"/>
      <c r="F50" s="7"/>
    </row>
    <row r="51" spans="1:15" s="46" customFormat="1" ht="15">
      <c r="A51" s="485" t="s">
        <v>401</v>
      </c>
      <c r="B51" s="485">
        <v>2014</v>
      </c>
      <c r="C51" s="320" t="s">
        <v>831</v>
      </c>
      <c r="D51" s="318"/>
      <c r="E51" s="320"/>
      <c r="F51" s="320"/>
      <c r="G51" s="3"/>
      <c r="H51" s="7"/>
      <c r="I51" s="37"/>
      <c r="J51" s="485"/>
      <c r="K51" s="485"/>
      <c r="L51" s="320"/>
      <c r="M51" s="318"/>
      <c r="N51" s="320"/>
    </row>
    <row r="52" spans="1:15" s="46" customFormat="1" ht="15">
      <c r="A52" s="485" t="str">
        <f>+A51</f>
        <v>October</v>
      </c>
      <c r="B52" s="485">
        <v>2014</v>
      </c>
      <c r="C52" s="320" t="s">
        <v>832</v>
      </c>
      <c r="D52" s="318"/>
      <c r="E52" s="320"/>
      <c r="F52" s="320"/>
      <c r="H52" s="3"/>
      <c r="J52" s="485"/>
      <c r="K52" s="485"/>
      <c r="L52" s="320"/>
      <c r="M52" s="318"/>
      <c r="N52" s="320"/>
    </row>
    <row r="53" spans="1:15" s="46" customFormat="1" ht="15">
      <c r="A53" s="610" t="s">
        <v>829</v>
      </c>
      <c r="B53" s="19">
        <v>2015</v>
      </c>
      <c r="C53" s="7" t="s">
        <v>830</v>
      </c>
      <c r="D53" s="37"/>
      <c r="E53" s="7"/>
      <c r="F53" s="7"/>
      <c r="G53" s="37"/>
      <c r="H53" s="37"/>
      <c r="J53" s="992"/>
      <c r="K53" s="485"/>
      <c r="L53" s="320"/>
      <c r="M53" s="318"/>
      <c r="N53" s="320"/>
    </row>
    <row r="54" spans="1:15" s="46" customFormat="1" ht="15">
      <c r="A54" s="485" t="s">
        <v>401</v>
      </c>
      <c r="B54" s="485">
        <v>2015</v>
      </c>
      <c r="C54" s="320" t="s">
        <v>847</v>
      </c>
      <c r="D54" s="318"/>
      <c r="E54" s="320"/>
      <c r="F54" s="320"/>
      <c r="G54" s="7"/>
      <c r="H54" s="7"/>
      <c r="I54" s="37"/>
    </row>
    <row r="55" spans="1:15" s="46" customFormat="1" ht="15">
      <c r="A55" s="485" t="str">
        <f>+A54</f>
        <v>October</v>
      </c>
      <c r="B55" s="485">
        <v>2015</v>
      </c>
      <c r="C55" s="320" t="s">
        <v>848</v>
      </c>
      <c r="D55" s="318"/>
      <c r="E55" s="320"/>
      <c r="F55" s="320"/>
      <c r="G55" s="37"/>
      <c r="H55" s="7"/>
    </row>
    <row r="56" spans="1:15" s="46" customFormat="1" ht="15">
      <c r="A56" s="992" t="s">
        <v>829</v>
      </c>
      <c r="B56" s="485">
        <v>2016</v>
      </c>
      <c r="C56" s="320" t="s">
        <v>931</v>
      </c>
      <c r="D56" s="318"/>
      <c r="E56" s="320"/>
      <c r="F56" s="37"/>
      <c r="G56" s="37"/>
      <c r="H56" s="37"/>
      <c r="J56" s="485"/>
      <c r="K56" s="485"/>
      <c r="L56" s="320"/>
      <c r="M56" s="318"/>
      <c r="N56" s="320"/>
    </row>
    <row r="57" spans="1:15" s="1386" customFormat="1" ht="15">
      <c r="A57" s="1384" t="s">
        <v>401</v>
      </c>
      <c r="B57" s="1384">
        <v>2016</v>
      </c>
      <c r="C57" s="1385" t="s">
        <v>984</v>
      </c>
      <c r="E57" s="1385"/>
      <c r="F57" s="1385"/>
      <c r="G57" s="1385"/>
      <c r="H57" s="1385"/>
    </row>
    <row r="58" spans="1:15" s="1386" customFormat="1" ht="15">
      <c r="A58" s="1384" t="str">
        <f>+A57</f>
        <v>October</v>
      </c>
      <c r="B58" s="1384">
        <v>2016</v>
      </c>
      <c r="C58" s="1385" t="s">
        <v>985</v>
      </c>
      <c r="E58" s="1385"/>
      <c r="F58" s="1385"/>
      <c r="H58" s="1385"/>
    </row>
    <row r="59" spans="1:15" s="1052" customFormat="1" ht="15">
      <c r="D59" s="1051"/>
      <c r="E59" s="1051"/>
      <c r="F59" s="1051"/>
    </row>
    <row r="60" spans="1:15" s="46" customFormat="1" ht="16.2">
      <c r="A60" s="89"/>
      <c r="B60" s="3" t="s">
        <v>64</v>
      </c>
      <c r="C60" s="3"/>
      <c r="G60" s="3"/>
      <c r="H60" s="3"/>
    </row>
    <row r="61" spans="1:15" s="46" customFormat="1" ht="16.2">
      <c r="A61" s="89"/>
      <c r="B61" s="3"/>
      <c r="G61" s="3"/>
      <c r="H61" s="3"/>
    </row>
    <row r="62" spans="1:15" s="46" customFormat="1" ht="16.2">
      <c r="A62" s="88">
        <v>2</v>
      </c>
      <c r="B62" s="3" t="s">
        <v>67</v>
      </c>
      <c r="E62" s="3"/>
      <c r="F62" s="3"/>
      <c r="G62" s="3"/>
      <c r="H62" s="3"/>
    </row>
    <row r="63" spans="1:15" s="46" customFormat="1" ht="15">
      <c r="A63" s="3"/>
      <c r="B63" s="3" t="s">
        <v>68</v>
      </c>
      <c r="E63" s="3"/>
      <c r="F63" s="3"/>
      <c r="H63" s="3"/>
    </row>
    <row r="64" spans="1:15" s="46" customFormat="1" ht="15">
      <c r="A64" s="3"/>
      <c r="B64" s="3" t="s">
        <v>495</v>
      </c>
      <c r="E64" s="3"/>
      <c r="F64" s="3"/>
      <c r="L64" s="1061"/>
      <c r="M64" s="1061"/>
      <c r="N64" s="1061"/>
      <c r="O64" s="1061"/>
    </row>
    <row r="65" spans="1:25" s="46" customFormat="1" ht="15">
      <c r="A65" s="3"/>
      <c r="B65" s="3" t="s">
        <v>69</v>
      </c>
      <c r="E65" s="3"/>
      <c r="F65" s="3"/>
    </row>
    <row r="66" spans="1:25" s="46" customFormat="1" ht="15">
      <c r="A66" s="3"/>
      <c r="B66" s="3" t="s">
        <v>70</v>
      </c>
    </row>
    <row r="67" spans="1:25" s="46" customFormat="1" ht="15">
      <c r="A67" s="3"/>
      <c r="B67" s="3" t="s">
        <v>71</v>
      </c>
      <c r="G67" s="3"/>
    </row>
    <row r="68" spans="1:25" s="46" customFormat="1" ht="15">
      <c r="G68" s="3"/>
      <c r="H68" s="3"/>
      <c r="I68" s="3"/>
      <c r="J68" s="3"/>
    </row>
    <row r="69" spans="1:25" s="46" customFormat="1" ht="15">
      <c r="G69" s="3"/>
      <c r="H69" s="3"/>
      <c r="I69" s="3"/>
      <c r="J69" s="3"/>
    </row>
    <row r="70" spans="1:25" s="46" customFormat="1" ht="15">
      <c r="B70" s="3" t="s">
        <v>72</v>
      </c>
      <c r="C70" s="18"/>
      <c r="D70" s="7" t="s">
        <v>76</v>
      </c>
      <c r="E70" s="3"/>
      <c r="F70" s="3"/>
      <c r="H70" s="3"/>
      <c r="I70" s="3"/>
      <c r="J70" s="3"/>
    </row>
    <row r="71" spans="1:25" s="46" customFormat="1" ht="15">
      <c r="B71" s="3"/>
      <c r="C71" s="18"/>
      <c r="D71" s="7"/>
      <c r="E71" s="3"/>
      <c r="F71" s="3"/>
      <c r="H71" s="494"/>
      <c r="I71" s="37"/>
      <c r="J71" s="37"/>
      <c r="K71" s="37"/>
      <c r="L71" s="37"/>
      <c r="M71" s="37"/>
      <c r="N71" s="37"/>
      <c r="O71" s="37"/>
      <c r="Y71" s="639"/>
    </row>
    <row r="72" spans="1:25" s="46" customFormat="1" ht="15">
      <c r="B72" s="3"/>
      <c r="C72" s="18"/>
      <c r="D72" s="3"/>
      <c r="E72" s="3"/>
      <c r="F72" s="3"/>
      <c r="H72" s="37"/>
      <c r="I72" s="37"/>
      <c r="J72" s="37"/>
      <c r="K72" s="37"/>
      <c r="L72" s="37"/>
      <c r="M72" s="37"/>
      <c r="N72" s="37"/>
      <c r="O72" s="37"/>
    </row>
    <row r="73" spans="1:25" s="46" customFormat="1" ht="15">
      <c r="A73" s="46" t="s">
        <v>108</v>
      </c>
      <c r="B73" s="3" t="s">
        <v>73</v>
      </c>
      <c r="C73" s="18"/>
      <c r="D73" s="3"/>
      <c r="E73" s="3"/>
      <c r="F73" s="3"/>
      <c r="G73" s="244">
        <v>884004744.66628981</v>
      </c>
      <c r="H73" s="7"/>
      <c r="I73" s="7"/>
      <c r="J73" s="7"/>
      <c r="K73" s="37"/>
      <c r="L73" s="1051"/>
      <c r="M73" s="1060"/>
      <c r="N73" s="1051"/>
      <c r="O73" s="1051"/>
      <c r="P73" s="1051"/>
    </row>
    <row r="74" spans="1:25" s="46" customFormat="1" ht="15">
      <c r="A74" s="46" t="s">
        <v>248</v>
      </c>
      <c r="B74" s="3" t="s">
        <v>74</v>
      </c>
      <c r="C74" s="18"/>
      <c r="D74" s="3"/>
      <c r="E74" s="3"/>
      <c r="F74" s="3"/>
      <c r="G74" s="316">
        <v>918419850.85391045</v>
      </c>
      <c r="H74" s="7"/>
      <c r="I74" s="7"/>
      <c r="J74" s="7"/>
      <c r="K74" s="37"/>
      <c r="L74" s="1061"/>
      <c r="M74" s="1061"/>
      <c r="N74" s="1061"/>
      <c r="O74" s="1061"/>
      <c r="P74" s="1051"/>
    </row>
    <row r="75" spans="1:25" s="46" customFormat="1" ht="15">
      <c r="A75" s="46" t="s">
        <v>93</v>
      </c>
      <c r="B75" s="3" t="s">
        <v>579</v>
      </c>
      <c r="C75" s="18"/>
      <c r="D75" s="3"/>
      <c r="E75" s="3"/>
      <c r="F75" s="3"/>
      <c r="G75" s="61">
        <f>(G73-G74)</f>
        <v>-34415106.18762064</v>
      </c>
      <c r="H75" s="37" t="s">
        <v>414</v>
      </c>
      <c r="I75" s="3"/>
      <c r="J75" s="3"/>
    </row>
    <row r="76" spans="1:25" s="46" customFormat="1" ht="15">
      <c r="A76" s="46" t="s">
        <v>109</v>
      </c>
      <c r="B76" s="3" t="s">
        <v>580</v>
      </c>
      <c r="C76" s="18"/>
      <c r="D76" s="3"/>
      <c r="E76" s="3"/>
      <c r="F76" s="3"/>
      <c r="G76" s="234">
        <f>1*(1+D106)^24</f>
        <v>1.0690433605310958</v>
      </c>
      <c r="H76" s="37" t="s">
        <v>415</v>
      </c>
      <c r="I76" s="3"/>
      <c r="J76" s="3"/>
    </row>
    <row r="77" spans="1:25" s="46" customFormat="1" ht="15">
      <c r="A77" s="46" t="s">
        <v>107</v>
      </c>
      <c r="B77" s="3" t="s">
        <v>581</v>
      </c>
      <c r="C77" s="18"/>
      <c r="D77" s="3"/>
      <c r="E77" s="3"/>
      <c r="F77" s="3"/>
      <c r="G77" s="61">
        <f>+G75*G76</f>
        <v>-36791240.771848477</v>
      </c>
      <c r="H77" s="37" t="s">
        <v>417</v>
      </c>
      <c r="I77" s="3"/>
      <c r="J77" s="3"/>
    </row>
    <row r="78" spans="1:25" s="46" customFormat="1" ht="15">
      <c r="B78" s="3"/>
      <c r="C78" s="18"/>
      <c r="D78" s="3"/>
      <c r="E78" s="3"/>
      <c r="F78" s="3"/>
      <c r="G78" s="3"/>
      <c r="H78" s="37" t="s">
        <v>418</v>
      </c>
      <c r="I78" s="3"/>
      <c r="J78" s="3"/>
    </row>
    <row r="79" spans="1:25" s="46" customFormat="1" ht="15">
      <c r="B79" s="3"/>
      <c r="C79" s="18"/>
      <c r="D79" s="3"/>
      <c r="E79" s="3"/>
      <c r="F79" s="3"/>
      <c r="G79" s="3"/>
      <c r="H79" s="37"/>
      <c r="I79" s="3"/>
      <c r="J79" s="3"/>
    </row>
    <row r="80" spans="1:25" s="46" customFormat="1" ht="15">
      <c r="B80" s="3" t="s">
        <v>75</v>
      </c>
      <c r="C80" s="3"/>
      <c r="D80" s="3"/>
      <c r="E80" s="3"/>
      <c r="F80" s="3"/>
      <c r="G80" s="178"/>
    </row>
    <row r="81" spans="1:25" ht="15">
      <c r="A81" s="46"/>
      <c r="B81" s="3" t="s">
        <v>80</v>
      </c>
      <c r="C81" s="3"/>
      <c r="D81" s="3"/>
      <c r="E81" s="3"/>
      <c r="F81" s="3"/>
      <c r="G81" s="993"/>
      <c r="H81" s="519"/>
      <c r="I81" s="179"/>
      <c r="J81" s="176"/>
      <c r="K81" s="176"/>
      <c r="L81" s="176"/>
      <c r="M81" s="176"/>
      <c r="N81" s="176"/>
      <c r="O81" s="176"/>
      <c r="P81" s="176"/>
      <c r="Y81" s="3"/>
    </row>
    <row r="82" spans="1:25" ht="15">
      <c r="A82" s="46"/>
      <c r="B82" s="3"/>
      <c r="C82" s="3"/>
      <c r="D82" s="3"/>
      <c r="E82" s="3"/>
      <c r="F82" s="3"/>
      <c r="G82" s="495"/>
      <c r="H82" s="496"/>
      <c r="I82" s="496"/>
      <c r="J82" s="496"/>
      <c r="K82" s="176"/>
      <c r="L82" s="176"/>
    </row>
    <row r="83" spans="1:25" ht="21">
      <c r="A83" s="4" t="s">
        <v>662</v>
      </c>
      <c r="B83" s="18"/>
      <c r="C83" s="3"/>
      <c r="D83" s="3"/>
      <c r="G83" s="268"/>
      <c r="H83" s="495"/>
      <c r="I83" s="178"/>
      <c r="J83" s="497"/>
      <c r="K83" s="176"/>
      <c r="L83" s="176"/>
      <c r="Y83" s="1063"/>
    </row>
    <row r="84" spans="1:25" ht="15">
      <c r="A84" s="303" t="s">
        <v>645</v>
      </c>
      <c r="B84" s="18" t="s">
        <v>663</v>
      </c>
      <c r="C84" s="3"/>
      <c r="D84" s="18" t="s">
        <v>645</v>
      </c>
      <c r="F84" s="518"/>
      <c r="G84" s="532"/>
      <c r="H84" s="179"/>
      <c r="I84" s="180"/>
      <c r="J84" s="497"/>
      <c r="K84" s="176"/>
      <c r="L84" s="176"/>
    </row>
    <row r="85" spans="1:25" ht="15">
      <c r="A85" s="3" t="s">
        <v>672</v>
      </c>
      <c r="B85" s="18" t="s">
        <v>619</v>
      </c>
      <c r="C85" s="3"/>
      <c r="D85" s="317">
        <v>2.8E-3</v>
      </c>
      <c r="E85" s="518"/>
      <c r="F85" s="179"/>
      <c r="G85" s="532"/>
      <c r="H85" s="179"/>
      <c r="I85" s="180"/>
      <c r="J85" s="497"/>
      <c r="K85" s="176"/>
      <c r="O85" s="1008"/>
    </row>
    <row r="86" spans="1:25" ht="15">
      <c r="A86" s="3" t="s">
        <v>673</v>
      </c>
      <c r="B86" s="18" t="s">
        <v>619</v>
      </c>
      <c r="C86" s="3"/>
      <c r="D86" s="317">
        <v>2.5000000000000001E-3</v>
      </c>
      <c r="E86" s="518"/>
      <c r="F86" s="179"/>
      <c r="G86" s="532"/>
      <c r="H86" s="179"/>
      <c r="I86" s="180"/>
      <c r="J86" s="44"/>
      <c r="O86" s="1008"/>
    </row>
    <row r="87" spans="1:25" ht="15">
      <c r="A87" s="3" t="s">
        <v>674</v>
      </c>
      <c r="B87" s="18" t="s">
        <v>619</v>
      </c>
      <c r="C87" s="3"/>
      <c r="D87" s="317">
        <v>2.8E-3</v>
      </c>
      <c r="E87" s="518"/>
      <c r="F87" s="179"/>
      <c r="G87" s="532"/>
      <c r="H87" s="179"/>
      <c r="I87" s="180"/>
      <c r="J87" s="44"/>
      <c r="O87" s="1008"/>
    </row>
    <row r="88" spans="1:25" ht="15">
      <c r="A88" s="3" t="s">
        <v>648</v>
      </c>
      <c r="B88" s="18" t="s">
        <v>619</v>
      </c>
      <c r="C88" s="3"/>
      <c r="D88" s="317">
        <v>2.7000000000000001E-3</v>
      </c>
      <c r="E88" s="518"/>
      <c r="F88" s="179"/>
      <c r="G88" s="532"/>
      <c r="H88" s="179"/>
      <c r="I88" s="180"/>
      <c r="J88" s="44"/>
      <c r="O88" s="1008"/>
    </row>
    <row r="89" spans="1:25" ht="15">
      <c r="A89" s="3" t="s">
        <v>650</v>
      </c>
      <c r="B89" s="18" t="s">
        <v>619</v>
      </c>
      <c r="C89" s="3"/>
      <c r="D89" s="317">
        <v>2.8E-3</v>
      </c>
      <c r="E89" s="518"/>
      <c r="F89" s="179"/>
      <c r="G89" s="1062"/>
      <c r="H89" s="179"/>
      <c r="I89" s="180"/>
      <c r="J89" s="44"/>
      <c r="O89" s="1008"/>
    </row>
    <row r="90" spans="1:25" ht="15">
      <c r="A90" s="3" t="s">
        <v>651</v>
      </c>
      <c r="B90" s="18" t="s">
        <v>619</v>
      </c>
      <c r="C90" s="3"/>
      <c r="D90" s="317">
        <v>2.7000000000000001E-3</v>
      </c>
      <c r="E90" s="518"/>
      <c r="F90" s="179"/>
      <c r="G90" s="532"/>
      <c r="H90" s="179"/>
      <c r="I90" s="180"/>
      <c r="J90" s="44"/>
      <c r="O90" s="1008"/>
    </row>
    <row r="91" spans="1:25" ht="15">
      <c r="A91" s="3" t="s">
        <v>675</v>
      </c>
      <c r="B91" s="18" t="s">
        <v>619</v>
      </c>
      <c r="C91" s="3"/>
      <c r="D91" s="317">
        <v>2.8E-3</v>
      </c>
      <c r="E91" s="518"/>
      <c r="F91" s="179"/>
      <c r="G91" s="532"/>
      <c r="H91" s="179"/>
      <c r="I91" s="180"/>
      <c r="J91" s="44"/>
      <c r="O91" s="1008"/>
    </row>
    <row r="92" spans="1:25" ht="15">
      <c r="A92" s="3" t="s">
        <v>676</v>
      </c>
      <c r="B92" s="18" t="s">
        <v>619</v>
      </c>
      <c r="C92" s="3"/>
      <c r="D92" s="317">
        <v>2.8E-3</v>
      </c>
      <c r="E92" s="518"/>
      <c r="F92" s="179"/>
      <c r="G92" s="532"/>
      <c r="H92" s="179"/>
      <c r="I92" s="180"/>
      <c r="J92" s="44"/>
      <c r="O92" s="1008"/>
    </row>
    <row r="93" spans="1:25" ht="15">
      <c r="A93" s="3" t="s">
        <v>677</v>
      </c>
      <c r="B93" s="18" t="s">
        <v>619</v>
      </c>
      <c r="C93" s="3"/>
      <c r="D93" s="317">
        <v>2.7000000000000001E-3</v>
      </c>
      <c r="E93" s="518"/>
      <c r="F93" s="179"/>
      <c r="G93" s="532"/>
      <c r="H93" s="179"/>
      <c r="I93" s="180"/>
      <c r="J93" s="44"/>
      <c r="O93" s="1008"/>
    </row>
    <row r="94" spans="1:25" ht="15">
      <c r="A94" s="3" t="s">
        <v>401</v>
      </c>
      <c r="B94" s="18" t="s">
        <v>619</v>
      </c>
      <c r="C94" s="3"/>
      <c r="D94" s="317">
        <v>2.8E-3</v>
      </c>
      <c r="E94" s="518"/>
      <c r="F94" s="179"/>
      <c r="G94" s="532"/>
      <c r="H94" s="179"/>
      <c r="I94" s="180"/>
      <c r="J94" s="44"/>
      <c r="O94" s="1008"/>
    </row>
    <row r="95" spans="1:25" ht="15">
      <c r="A95" s="3" t="s">
        <v>678</v>
      </c>
      <c r="B95" s="18" t="s">
        <v>619</v>
      </c>
      <c r="C95" s="3"/>
      <c r="D95" s="317">
        <v>2.7000000000000001E-3</v>
      </c>
      <c r="E95" s="518"/>
      <c r="F95" s="179"/>
      <c r="G95" s="532"/>
      <c r="H95" s="179"/>
      <c r="I95" s="180"/>
      <c r="J95" s="44"/>
      <c r="O95" s="1008"/>
    </row>
    <row r="96" spans="1:25" ht="15">
      <c r="A96" s="3" t="s">
        <v>679</v>
      </c>
      <c r="B96" s="18" t="s">
        <v>619</v>
      </c>
      <c r="C96" s="3"/>
      <c r="D96" s="317">
        <v>2.8E-3</v>
      </c>
      <c r="E96" s="518"/>
      <c r="F96" s="179"/>
      <c r="G96" s="532"/>
      <c r="H96" s="179"/>
      <c r="I96" s="180"/>
      <c r="J96" s="44"/>
      <c r="O96" s="1008"/>
    </row>
    <row r="97" spans="1:15" ht="15">
      <c r="A97" s="3" t="s">
        <v>672</v>
      </c>
      <c r="B97" s="18" t="s">
        <v>643</v>
      </c>
      <c r="C97" s="3"/>
      <c r="D97" s="317">
        <v>2.8E-3</v>
      </c>
      <c r="E97" s="518"/>
      <c r="F97" s="179"/>
      <c r="G97" s="532"/>
      <c r="H97" s="179"/>
      <c r="I97" s="180"/>
      <c r="J97" s="44"/>
      <c r="O97" s="1008"/>
    </row>
    <row r="98" spans="1:15" ht="15">
      <c r="A98" s="3" t="s">
        <v>673</v>
      </c>
      <c r="B98" s="18" t="s">
        <v>643</v>
      </c>
      <c r="C98" s="3"/>
      <c r="D98" s="317">
        <v>2.5999999999999999E-3</v>
      </c>
      <c r="E98" s="518"/>
      <c r="F98" s="179"/>
      <c r="G98" s="532"/>
      <c r="H98" s="179"/>
      <c r="I98" s="180"/>
      <c r="J98" s="44"/>
      <c r="O98" s="1008"/>
    </row>
    <row r="99" spans="1:15" ht="15">
      <c r="A99" s="3" t="s">
        <v>674</v>
      </c>
      <c r="B99" s="18" t="s">
        <v>643</v>
      </c>
      <c r="C99" s="3"/>
      <c r="D99" s="317">
        <v>2.8E-3</v>
      </c>
      <c r="E99" s="518"/>
      <c r="F99" s="179"/>
      <c r="G99" s="532"/>
      <c r="H99" s="179"/>
      <c r="I99" s="180"/>
      <c r="J99" s="44"/>
      <c r="O99" s="1008"/>
    </row>
    <row r="100" spans="1:15" ht="15">
      <c r="A100" s="3" t="s">
        <v>648</v>
      </c>
      <c r="B100" s="18" t="s">
        <v>643</v>
      </c>
      <c r="C100" s="3"/>
      <c r="D100" s="317">
        <v>2.8E-3</v>
      </c>
      <c r="E100" s="518"/>
      <c r="F100" s="179"/>
      <c r="G100" s="532"/>
      <c r="H100" s="179"/>
      <c r="I100" s="180"/>
      <c r="J100" s="44"/>
      <c r="O100" s="1008"/>
    </row>
    <row r="101" spans="1:15" ht="15">
      <c r="A101" s="3" t="s">
        <v>650</v>
      </c>
      <c r="B101" s="18" t="s">
        <v>643</v>
      </c>
      <c r="C101" s="3"/>
      <c r="D101" s="317">
        <v>2.8999999999999998E-3</v>
      </c>
      <c r="E101" s="518"/>
      <c r="F101" s="179"/>
      <c r="G101" s="532"/>
      <c r="H101" s="179"/>
      <c r="I101" s="180"/>
      <c r="J101" s="44"/>
      <c r="O101" s="1008"/>
    </row>
    <row r="102" spans="1:15" ht="15">
      <c r="A102" s="3" t="s">
        <v>651</v>
      </c>
      <c r="B102" s="18" t="s">
        <v>643</v>
      </c>
      <c r="C102" s="3"/>
      <c r="D102" s="317">
        <v>2.8E-3</v>
      </c>
      <c r="E102" s="518"/>
      <c r="F102" s="179"/>
      <c r="G102" s="532"/>
      <c r="H102" s="179"/>
      <c r="I102" s="180"/>
      <c r="J102" s="44"/>
      <c r="O102" s="1008"/>
    </row>
    <row r="103" spans="1:15" ht="15">
      <c r="A103" s="3" t="s">
        <v>675</v>
      </c>
      <c r="B103" s="18" t="s">
        <v>643</v>
      </c>
      <c r="C103" s="3"/>
      <c r="D103" s="317">
        <v>3.0000000000000001E-3</v>
      </c>
      <c r="E103" s="518"/>
      <c r="F103" s="179"/>
      <c r="G103" s="532"/>
      <c r="H103" s="179"/>
      <c r="I103" s="180"/>
      <c r="J103" s="44"/>
      <c r="O103" s="1008"/>
    </row>
    <row r="104" spans="1:15" ht="15">
      <c r="A104" s="3" t="s">
        <v>676</v>
      </c>
      <c r="B104" s="18" t="s">
        <v>643</v>
      </c>
      <c r="C104" s="3"/>
      <c r="D104" s="317">
        <v>3.0000000000000001E-3</v>
      </c>
      <c r="E104" s="518"/>
      <c r="F104" s="179"/>
      <c r="G104" s="532"/>
      <c r="H104" s="179"/>
      <c r="O104" s="1008"/>
    </row>
    <row r="105" spans="1:15" ht="15">
      <c r="A105" s="3" t="s">
        <v>677</v>
      </c>
      <c r="B105" s="18" t="s">
        <v>643</v>
      </c>
      <c r="C105" s="3"/>
      <c r="D105" s="317">
        <v>2.8999999999999998E-3</v>
      </c>
      <c r="E105" s="518"/>
      <c r="O105" s="1008"/>
    </row>
    <row r="106" spans="1:15" ht="15">
      <c r="A106" s="7" t="s">
        <v>79</v>
      </c>
      <c r="B106" s="7"/>
      <c r="C106" s="7"/>
      <c r="D106" s="82">
        <f>AVERAGE(D85:D105)</f>
        <v>2.7857142857142855E-3</v>
      </c>
      <c r="O106" s="82"/>
    </row>
  </sheetData>
  <customSheetViews>
    <customSheetView guid="{416404B7-8533-4A12-ABD0-58CFDEB49D80}" scale="75" fitToPage="1">
      <selection activeCell="F45" sqref="F45"/>
      <pageMargins left="0.75" right="0.75" top="1" bottom="1" header="0.5" footer="0.5"/>
      <printOptions horizontalCentered="1"/>
      <pageSetup scale="44" orientation="portrait" r:id="rId1"/>
      <headerFooter alignWithMargins="0">
        <oddFooter>&amp;L&amp;P</oddFooter>
      </headerFooter>
    </customSheetView>
  </customSheetViews>
  <mergeCells count="5">
    <mergeCell ref="A2:I2"/>
    <mergeCell ref="J2:K2"/>
    <mergeCell ref="A4:I4"/>
    <mergeCell ref="J4:K4"/>
    <mergeCell ref="A3:I3"/>
  </mergeCells>
  <phoneticPr fontId="34" type="noConversion"/>
  <printOptions horizontalCentered="1"/>
  <pageMargins left="0.75" right="0.75" top="1" bottom="1" header="0.5" footer="0.5"/>
  <pageSetup scale="41" orientation="portrait" r:id="rId2"/>
  <headerFooter alignWithMargins="0">
    <oddFooter>&amp;L&amp;P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F90"/>
  <sheetViews>
    <sheetView showGridLines="0" zoomScale="75" zoomScaleNormal="75" zoomScaleSheetLayoutView="90" workbookViewId="0"/>
  </sheetViews>
  <sheetFormatPr defaultColWidth="15.33203125" defaultRowHeight="17.399999999999999"/>
  <cols>
    <col min="1" max="1" width="29.5546875" style="90" bestFit="1" customWidth="1"/>
    <col min="2" max="2" width="28.88671875" style="90" customWidth="1"/>
    <col min="3" max="3" width="19.6640625" style="46" customWidth="1"/>
    <col min="4" max="4" width="18.6640625" style="46" customWidth="1"/>
    <col min="5" max="5" width="24.33203125" style="46" customWidth="1"/>
    <col min="6" max="12" width="18.6640625" style="46" customWidth="1"/>
    <col min="13" max="13" width="19" style="46" customWidth="1"/>
    <col min="14" max="14" width="20.33203125" style="46" customWidth="1"/>
    <col min="15" max="15" width="18.6640625" style="46" customWidth="1"/>
    <col min="16" max="16" width="23.6640625" style="46" bestFit="1" customWidth="1"/>
    <col min="17" max="17" width="23.88671875" style="46" bestFit="1" customWidth="1"/>
    <col min="18" max="19" width="21.109375" style="46" customWidth="1"/>
    <col min="20" max="20" width="22" style="46" customWidth="1"/>
    <col min="21" max="21" width="21.88671875" style="93" customWidth="1"/>
    <col min="22" max="22" width="22.5546875" style="93" customWidth="1"/>
    <col min="23" max="23" width="21.88671875" style="93" customWidth="1"/>
    <col min="24" max="24" width="21.6640625" style="93" customWidth="1"/>
    <col min="25" max="25" width="18.6640625" style="93" customWidth="1"/>
    <col min="26" max="26" width="22" style="93" customWidth="1"/>
    <col min="27" max="27" width="22.109375" style="93" customWidth="1"/>
    <col min="28" max="28" width="19.44140625" style="93" customWidth="1"/>
    <col min="29" max="29" width="18.6640625" style="93" customWidth="1"/>
    <col min="30" max="30" width="19.6640625" style="93" customWidth="1"/>
    <col min="31" max="31" width="18.6640625" style="93" customWidth="1"/>
    <col min="32" max="32" width="19.6640625" style="93" customWidth="1"/>
    <col min="33" max="40" width="18.6640625" style="93" customWidth="1"/>
    <col min="41" max="41" width="21.109375" style="93" customWidth="1"/>
    <col min="42" max="42" width="21.33203125" style="93" customWidth="1"/>
    <col min="43" max="43" width="21.88671875" style="93" bestFit="1" customWidth="1"/>
    <col min="44" max="44" width="18.6640625" style="93" customWidth="1"/>
    <col min="45" max="45" width="24.109375" style="93" customWidth="1"/>
    <col min="46" max="46" width="23.33203125" style="93" customWidth="1"/>
    <col min="47" max="47" width="24.88671875" style="93" customWidth="1"/>
    <col min="48" max="49" width="25.44140625" style="93" customWidth="1"/>
    <col min="50" max="50" width="27.5546875" style="93" customWidth="1"/>
    <col min="51" max="51" width="24.33203125" style="93" customWidth="1"/>
    <col min="52" max="52" width="24.44140625" style="93" customWidth="1"/>
    <col min="53" max="53" width="21.6640625" style="93" customWidth="1"/>
    <col min="54" max="54" width="20.88671875" style="93" customWidth="1"/>
    <col min="55" max="55" width="23" style="93" customWidth="1"/>
    <col min="56" max="56" width="24.6640625" style="93" customWidth="1"/>
    <col min="57" max="57" width="20.5546875" style="93" customWidth="1"/>
    <col min="58" max="58" width="28.6640625" style="46" customWidth="1"/>
    <col min="59" max="59" width="31.6640625" style="46" customWidth="1"/>
    <col min="60" max="60" width="27.6640625" style="46" customWidth="1"/>
    <col min="61" max="61" width="21.44140625" style="46" customWidth="1"/>
    <col min="62" max="62" width="29.33203125" style="46" bestFit="1" customWidth="1"/>
    <col min="63" max="63" width="26.44140625" style="46" customWidth="1"/>
    <col min="64" max="64" width="24" style="46" customWidth="1"/>
    <col min="65" max="65" width="23.6640625" style="46" bestFit="1" customWidth="1"/>
    <col min="66" max="66" width="28.44140625" style="46" bestFit="1" customWidth="1"/>
    <col min="67" max="67" width="30.33203125" style="46" bestFit="1" customWidth="1"/>
    <col min="68" max="68" width="25.5546875" style="46" bestFit="1" customWidth="1"/>
    <col min="69" max="69" width="20.88671875" style="46" customWidth="1"/>
    <col min="70" max="70" width="21.33203125" style="46" customWidth="1"/>
    <col min="71" max="71" width="25.44140625" style="46" bestFit="1" customWidth="1"/>
    <col min="72" max="72" width="26" style="46" customWidth="1"/>
    <col min="73" max="73" width="20.5546875" style="46" customWidth="1"/>
    <col min="74" max="74" width="24.88671875" style="46" bestFit="1" customWidth="1"/>
    <col min="75" max="75" width="25.44140625" style="46" bestFit="1" customWidth="1"/>
    <col min="76" max="76" width="27.109375" style="46" bestFit="1" customWidth="1"/>
    <col min="77" max="77" width="26.6640625" style="46" bestFit="1" customWidth="1"/>
    <col min="78" max="78" width="27.109375" style="46" customWidth="1"/>
    <col min="79" max="80" width="25" style="46" bestFit="1" customWidth="1"/>
    <col min="81" max="81" width="24.44140625" style="46" bestFit="1" customWidth="1"/>
    <col min="82" max="82" width="23" style="46" bestFit="1" customWidth="1"/>
    <col min="83" max="83" width="27.44140625" style="46" customWidth="1"/>
    <col min="84" max="84" width="23.109375" style="46" bestFit="1" customWidth="1"/>
    <col min="85" max="16384" width="15.33203125" style="46"/>
  </cols>
  <sheetData>
    <row r="1" spans="1:84" s="304" customFormat="1" ht="13.2">
      <c r="A1" s="305"/>
      <c r="B1" s="305"/>
    </row>
    <row r="2" spans="1:84" s="304" customFormat="1">
      <c r="A2" s="1418" t="s">
        <v>397</v>
      </c>
      <c r="B2" s="1418"/>
      <c r="C2" s="1418"/>
      <c r="D2" s="1418"/>
      <c r="E2" s="1418"/>
      <c r="F2" s="1418"/>
      <c r="G2" s="1418"/>
      <c r="H2" s="1418"/>
      <c r="I2" s="1418"/>
      <c r="J2" s="1418"/>
      <c r="K2" s="1418"/>
      <c r="L2" s="1418"/>
      <c r="M2" s="1418"/>
      <c r="N2" s="1418"/>
      <c r="O2" s="1418" t="s">
        <v>397</v>
      </c>
      <c r="P2" s="1418"/>
      <c r="Q2" s="1418"/>
      <c r="R2" s="1418"/>
      <c r="S2" s="1418"/>
      <c r="T2" s="1418"/>
      <c r="U2" s="1418"/>
      <c r="V2" s="1418"/>
      <c r="W2" s="1418"/>
      <c r="X2" s="1418"/>
      <c r="Y2" s="1418"/>
      <c r="Z2" s="1418"/>
      <c r="AA2" s="1418"/>
      <c r="AB2" s="1418"/>
      <c r="AC2" s="1418" t="s">
        <v>397</v>
      </c>
      <c r="AD2" s="1418"/>
      <c r="AE2" s="1418"/>
      <c r="AF2" s="1418"/>
      <c r="AG2" s="1418"/>
      <c r="AH2" s="1418"/>
      <c r="AI2" s="1418"/>
      <c r="AJ2" s="1418"/>
      <c r="AK2" s="1418"/>
      <c r="AL2" s="1418"/>
      <c r="AM2" s="1418"/>
      <c r="AN2" s="1418"/>
      <c r="AO2" s="1418"/>
      <c r="AP2" s="1016"/>
      <c r="AQ2" s="1418" t="s">
        <v>397</v>
      </c>
      <c r="AR2" s="1418"/>
      <c r="AS2" s="1418"/>
      <c r="AT2" s="1418"/>
      <c r="AU2" s="1418"/>
      <c r="AV2" s="1418"/>
      <c r="AW2" s="1418"/>
      <c r="AX2" s="1418"/>
      <c r="AY2" s="1418"/>
      <c r="AZ2" s="1418"/>
      <c r="BA2" s="1418"/>
      <c r="BB2" s="1418"/>
      <c r="BC2" s="1418"/>
      <c r="BD2" s="1418" t="s">
        <v>397</v>
      </c>
      <c r="BE2" s="1418"/>
      <c r="BF2" s="1418"/>
      <c r="BG2" s="1418"/>
      <c r="BH2" s="1418"/>
      <c r="BI2" s="1418"/>
      <c r="BJ2" s="1418"/>
      <c r="BK2" s="1418"/>
      <c r="BL2" s="1418"/>
      <c r="BM2" s="1418"/>
      <c r="BN2" s="1418"/>
      <c r="BO2" s="1418"/>
      <c r="BP2" s="1418"/>
      <c r="BQ2" s="1418"/>
      <c r="BR2" s="1418" t="s">
        <v>397</v>
      </c>
      <c r="BS2" s="1418"/>
      <c r="BT2" s="1418"/>
      <c r="BU2" s="1418"/>
      <c r="BV2" s="1418"/>
      <c r="BW2" s="1418"/>
      <c r="BX2" s="1418"/>
      <c r="BY2" s="1418"/>
      <c r="BZ2" s="1418"/>
      <c r="CA2" s="1418"/>
      <c r="CB2" s="1418"/>
      <c r="CC2" s="1418"/>
      <c r="CD2" s="1418"/>
    </row>
    <row r="3" spans="1:84" s="304" customFormat="1">
      <c r="A3" s="1418" t="s">
        <v>398</v>
      </c>
      <c r="B3" s="1418"/>
      <c r="C3" s="1418"/>
      <c r="D3" s="1418"/>
      <c r="E3" s="1418"/>
      <c r="F3" s="1418"/>
      <c r="G3" s="1418"/>
      <c r="H3" s="1418"/>
      <c r="I3" s="1418"/>
      <c r="J3" s="1418"/>
      <c r="K3" s="1418"/>
      <c r="L3" s="1418"/>
      <c r="M3" s="1418"/>
      <c r="N3" s="1418"/>
      <c r="O3" s="1418" t="s">
        <v>398</v>
      </c>
      <c r="P3" s="1418"/>
      <c r="Q3" s="1418"/>
      <c r="R3" s="1418"/>
      <c r="S3" s="1418"/>
      <c r="T3" s="1418"/>
      <c r="U3" s="1418"/>
      <c r="V3" s="1418"/>
      <c r="W3" s="1418"/>
      <c r="X3" s="1418"/>
      <c r="Y3" s="1418"/>
      <c r="Z3" s="1418"/>
      <c r="AA3" s="1418"/>
      <c r="AB3" s="1418"/>
      <c r="AC3" s="1418" t="s">
        <v>398</v>
      </c>
      <c r="AD3" s="1418"/>
      <c r="AE3" s="1418"/>
      <c r="AF3" s="1418"/>
      <c r="AG3" s="1418"/>
      <c r="AH3" s="1418"/>
      <c r="AI3" s="1418"/>
      <c r="AJ3" s="1418"/>
      <c r="AK3" s="1418"/>
      <c r="AL3" s="1418"/>
      <c r="AM3" s="1418"/>
      <c r="AN3" s="1418"/>
      <c r="AO3" s="1418"/>
      <c r="AP3" s="1016"/>
      <c r="AQ3" s="1418" t="s">
        <v>398</v>
      </c>
      <c r="AR3" s="1418"/>
      <c r="AS3" s="1418"/>
      <c r="AT3" s="1418"/>
      <c r="AU3" s="1418"/>
      <c r="AV3" s="1418"/>
      <c r="AW3" s="1418"/>
      <c r="AX3" s="1418"/>
      <c r="AY3" s="1418"/>
      <c r="AZ3" s="1418"/>
      <c r="BA3" s="1418"/>
      <c r="BB3" s="1418"/>
      <c r="BC3" s="1418"/>
      <c r="BD3" s="1418" t="s">
        <v>398</v>
      </c>
      <c r="BE3" s="1418"/>
      <c r="BF3" s="1418"/>
      <c r="BG3" s="1418"/>
      <c r="BH3" s="1418"/>
      <c r="BI3" s="1418"/>
      <c r="BJ3" s="1418"/>
      <c r="BK3" s="1418"/>
      <c r="BL3" s="1418"/>
      <c r="BM3" s="1418"/>
      <c r="BN3" s="1418"/>
      <c r="BO3" s="1418"/>
      <c r="BP3" s="1418"/>
      <c r="BQ3" s="1418"/>
      <c r="BR3" s="1418" t="s">
        <v>398</v>
      </c>
      <c r="BS3" s="1418"/>
      <c r="BT3" s="1418"/>
      <c r="BU3" s="1418"/>
      <c r="BV3" s="1418"/>
      <c r="BW3" s="1418"/>
      <c r="BX3" s="1418"/>
      <c r="BY3" s="1418"/>
      <c r="BZ3" s="1418"/>
      <c r="CA3" s="1418"/>
      <c r="CB3" s="1418"/>
      <c r="CC3" s="1418"/>
      <c r="CD3" s="1418"/>
    </row>
    <row r="4" spans="1:84" s="304" customFormat="1">
      <c r="A4" s="1418" t="s">
        <v>969</v>
      </c>
      <c r="B4" s="1418"/>
      <c r="C4" s="1418"/>
      <c r="D4" s="1418"/>
      <c r="E4" s="1418"/>
      <c r="F4" s="1418"/>
      <c r="G4" s="1418"/>
      <c r="H4" s="1418"/>
      <c r="I4" s="1418"/>
      <c r="J4" s="1418"/>
      <c r="K4" s="1418"/>
      <c r="L4" s="1418"/>
      <c r="M4" s="1418"/>
      <c r="N4" s="1418"/>
      <c r="O4" s="1418" t="s">
        <v>969</v>
      </c>
      <c r="P4" s="1418"/>
      <c r="Q4" s="1418"/>
      <c r="R4" s="1418"/>
      <c r="S4" s="1418"/>
      <c r="T4" s="1418"/>
      <c r="U4" s="1418"/>
      <c r="V4" s="1418"/>
      <c r="W4" s="1418"/>
      <c r="X4" s="1418"/>
      <c r="Y4" s="1418"/>
      <c r="Z4" s="1418"/>
      <c r="AA4" s="1418"/>
      <c r="AB4" s="1418"/>
      <c r="AC4" s="1418" t="s">
        <v>969</v>
      </c>
      <c r="AD4" s="1418"/>
      <c r="AE4" s="1418"/>
      <c r="AF4" s="1418"/>
      <c r="AG4" s="1418"/>
      <c r="AH4" s="1418"/>
      <c r="AI4" s="1418"/>
      <c r="AJ4" s="1418"/>
      <c r="AK4" s="1418"/>
      <c r="AL4" s="1418"/>
      <c r="AM4" s="1418"/>
      <c r="AN4" s="1418"/>
      <c r="AO4" s="1418"/>
      <c r="AP4" s="1016"/>
      <c r="AQ4" s="1418" t="s">
        <v>969</v>
      </c>
      <c r="AR4" s="1418"/>
      <c r="AS4" s="1418"/>
      <c r="AT4" s="1418"/>
      <c r="AU4" s="1418"/>
      <c r="AV4" s="1418"/>
      <c r="AW4" s="1418"/>
      <c r="AX4" s="1418"/>
      <c r="AY4" s="1418"/>
      <c r="AZ4" s="1418"/>
      <c r="BA4" s="1418"/>
      <c r="BB4" s="1418"/>
      <c r="BC4" s="1418"/>
      <c r="BD4" s="1418" t="s">
        <v>969</v>
      </c>
      <c r="BE4" s="1418"/>
      <c r="BF4" s="1418"/>
      <c r="BG4" s="1418"/>
      <c r="BH4" s="1418"/>
      <c r="BI4" s="1418"/>
      <c r="BJ4" s="1418"/>
      <c r="BK4" s="1418"/>
      <c r="BL4" s="1418"/>
      <c r="BM4" s="1418"/>
      <c r="BN4" s="1418"/>
      <c r="BO4" s="1418"/>
      <c r="BP4" s="1418"/>
      <c r="BQ4" s="1418"/>
      <c r="BR4" s="1418" t="s">
        <v>969</v>
      </c>
      <c r="BS4" s="1418"/>
      <c r="BT4" s="1418"/>
      <c r="BU4" s="1418"/>
      <c r="BV4" s="1418"/>
      <c r="BW4" s="1418"/>
      <c r="BX4" s="1418"/>
      <c r="BY4" s="1418"/>
      <c r="BZ4" s="1418"/>
      <c r="CA4" s="1418"/>
      <c r="CB4" s="1418"/>
      <c r="CC4" s="1418"/>
      <c r="CD4" s="1418"/>
    </row>
    <row r="5" spans="1:84" s="304" customFormat="1">
      <c r="A5" s="638"/>
      <c r="B5" s="608"/>
      <c r="C5" s="732"/>
      <c r="D5" s="924"/>
      <c r="E5" s="924"/>
      <c r="F5" s="924"/>
      <c r="G5" s="924"/>
      <c r="H5" s="924"/>
      <c r="I5" s="924"/>
      <c r="J5" s="608"/>
      <c r="K5" s="608"/>
      <c r="L5" s="608"/>
      <c r="M5" s="608"/>
      <c r="N5" s="608" t="s">
        <v>1119</v>
      </c>
      <c r="O5" s="608"/>
      <c r="P5" s="608"/>
      <c r="R5" s="608"/>
      <c r="S5" s="608"/>
      <c r="T5" s="608"/>
      <c r="U5" s="608"/>
      <c r="V5" s="608"/>
      <c r="W5" s="608"/>
      <c r="X5" s="608"/>
      <c r="Y5" s="608"/>
      <c r="Z5" s="732"/>
      <c r="AA5" s="732"/>
      <c r="AB5" s="949" t="s">
        <v>1120</v>
      </c>
      <c r="AC5" s="732"/>
      <c r="AD5" s="732"/>
      <c r="AE5" s="732"/>
      <c r="AF5" s="732"/>
      <c r="AG5" s="732"/>
      <c r="AI5" s="732"/>
      <c r="AJ5" s="732"/>
      <c r="AK5" s="732"/>
      <c r="AL5" s="732"/>
      <c r="AM5" s="732"/>
      <c r="AN5" s="732"/>
      <c r="AO5" s="1006" t="s">
        <v>1121</v>
      </c>
      <c r="AQ5" s="608"/>
      <c r="AR5" s="608"/>
      <c r="BC5" s="949" t="s">
        <v>1122</v>
      </c>
      <c r="BQ5" s="949" t="s">
        <v>1123</v>
      </c>
      <c r="CF5" s="1092" t="s">
        <v>1124</v>
      </c>
    </row>
    <row r="6" spans="1:84" s="37" customFormat="1" ht="18" thickBot="1">
      <c r="A6" s="931"/>
      <c r="B6" s="1079"/>
      <c r="C6" s="1079"/>
      <c r="D6" s="1079"/>
      <c r="E6" s="931"/>
      <c r="F6" s="931"/>
      <c r="G6" s="931"/>
      <c r="H6" s="931"/>
      <c r="I6" s="931"/>
      <c r="J6" s="931"/>
      <c r="K6" s="931"/>
      <c r="L6" s="931"/>
      <c r="M6" s="931"/>
      <c r="N6" s="931"/>
      <c r="O6" s="931"/>
      <c r="P6" s="931"/>
      <c r="Q6" s="931"/>
      <c r="R6" s="931"/>
      <c r="S6" s="931"/>
      <c r="T6" s="931"/>
      <c r="U6" s="931"/>
      <c r="V6" s="931"/>
      <c r="W6" s="931"/>
      <c r="X6" s="931"/>
      <c r="Y6" s="931"/>
      <c r="Z6" s="931"/>
      <c r="AA6" s="931"/>
      <c r="AB6" s="931"/>
      <c r="AC6" s="931"/>
      <c r="AD6" s="931"/>
      <c r="AE6" s="931"/>
      <c r="AF6" s="931"/>
      <c r="AG6" s="931"/>
      <c r="AH6" s="931"/>
      <c r="AI6" s="931"/>
      <c r="AJ6" s="931"/>
      <c r="AK6" s="931"/>
      <c r="AL6" s="931"/>
      <c r="AM6" s="931"/>
      <c r="AN6" s="931"/>
      <c r="AO6" s="931"/>
      <c r="AP6" s="931"/>
      <c r="AQ6" s="231"/>
      <c r="AR6" s="231"/>
      <c r="AS6" s="231"/>
      <c r="AT6" s="231"/>
      <c r="AU6" s="231"/>
      <c r="AV6" s="231"/>
      <c r="AW6" s="231"/>
      <c r="AX6" s="231"/>
      <c r="AY6" s="231"/>
      <c r="AZ6" s="231"/>
      <c r="BA6" s="231"/>
      <c r="BB6" s="231"/>
      <c r="BF6" s="638"/>
      <c r="CB6" s="949"/>
    </row>
    <row r="7" spans="1:84" s="1053" customFormat="1" ht="24.9" customHeight="1" thickBot="1">
      <c r="A7" s="1057"/>
      <c r="B7" s="1446" t="s">
        <v>970</v>
      </c>
      <c r="C7" s="1447"/>
      <c r="D7" s="1447"/>
      <c r="E7" s="1447"/>
      <c r="F7" s="1447"/>
      <c r="G7" s="1447"/>
      <c r="H7" s="1447"/>
      <c r="I7" s="1447"/>
      <c r="J7" s="1447"/>
      <c r="K7" s="1447"/>
      <c r="L7" s="1447"/>
      <c r="M7" s="1447"/>
      <c r="N7" s="1447"/>
      <c r="O7" s="942" t="s">
        <v>973</v>
      </c>
      <c r="P7" s="1050"/>
      <c r="Q7" s="1050"/>
      <c r="R7" s="1050"/>
      <c r="S7" s="1050"/>
      <c r="T7" s="1050"/>
      <c r="U7" s="1050"/>
      <c r="V7" s="1050"/>
      <c r="W7" s="1050"/>
      <c r="X7" s="1050"/>
      <c r="Y7" s="1050"/>
      <c r="Z7" s="1050"/>
      <c r="AA7" s="1050"/>
      <c r="AB7" s="980"/>
      <c r="AC7" s="942" t="s">
        <v>974</v>
      </c>
      <c r="AD7" s="1050"/>
      <c r="AE7" s="1050"/>
      <c r="AF7" s="1050"/>
      <c r="AG7" s="1050"/>
      <c r="AH7" s="1050"/>
      <c r="AI7" s="1050"/>
      <c r="AJ7" s="1050"/>
      <c r="AK7" s="1050"/>
      <c r="AL7" s="1050"/>
      <c r="AM7" s="1050"/>
      <c r="AN7" s="1050"/>
      <c r="AO7" s="1050"/>
      <c r="AP7" s="942" t="s">
        <v>975</v>
      </c>
      <c r="AQ7" s="1050"/>
      <c r="AR7" s="1050"/>
      <c r="AS7" s="1050"/>
      <c r="AT7" s="1050"/>
      <c r="AU7" s="1050"/>
      <c r="AV7" s="1050"/>
      <c r="AW7" s="1050"/>
      <c r="AX7" s="1050"/>
      <c r="AY7" s="1050"/>
      <c r="AZ7" s="1050"/>
      <c r="BA7" s="1050"/>
      <c r="BB7" s="1050"/>
      <c r="BC7" s="981"/>
      <c r="BD7" s="942" t="s">
        <v>975</v>
      </c>
      <c r="BE7" s="1050"/>
      <c r="BF7" s="1050"/>
      <c r="BG7" s="1050"/>
      <c r="BH7" s="1050"/>
      <c r="BI7" s="1050"/>
      <c r="BJ7" s="1050"/>
      <c r="BK7" s="1050"/>
      <c r="BL7" s="1050"/>
      <c r="BM7" s="1050"/>
      <c r="BN7" s="1050"/>
      <c r="BO7" s="1050"/>
      <c r="BP7" s="1050"/>
      <c r="BQ7" s="981"/>
      <c r="BR7" s="942" t="s">
        <v>976</v>
      </c>
      <c r="BS7" s="1050"/>
      <c r="BT7" s="1050"/>
      <c r="BU7" s="1050"/>
      <c r="BV7" s="1050"/>
      <c r="BW7" s="1050"/>
      <c r="BX7" s="1050"/>
      <c r="BY7" s="1050"/>
      <c r="BZ7" s="1050"/>
      <c r="CA7" s="1050"/>
      <c r="CB7" s="1050"/>
      <c r="CC7" s="1050"/>
      <c r="CD7" s="1050"/>
      <c r="CE7" s="981"/>
      <c r="CF7" s="981"/>
    </row>
    <row r="8" spans="1:84" s="645" customFormat="1" ht="18" thickBot="1">
      <c r="A8" s="750"/>
      <c r="B8" s="1033" t="s">
        <v>849</v>
      </c>
      <c r="C8" s="1033" t="s">
        <v>1</v>
      </c>
      <c r="D8" s="1033" t="s">
        <v>850</v>
      </c>
      <c r="E8" s="1033" t="s">
        <v>485</v>
      </c>
      <c r="F8" s="1033" t="s">
        <v>486</v>
      </c>
      <c r="G8" s="1033" t="s">
        <v>487</v>
      </c>
      <c r="H8" s="1033" t="s">
        <v>340</v>
      </c>
      <c r="I8" s="1033" t="s">
        <v>341</v>
      </c>
      <c r="J8" s="1033" t="s">
        <v>342</v>
      </c>
      <c r="K8" s="1033" t="s">
        <v>343</v>
      </c>
      <c r="L8" s="1033" t="s">
        <v>344</v>
      </c>
      <c r="M8" s="1033" t="s">
        <v>734</v>
      </c>
      <c r="N8" s="1033" t="s">
        <v>345</v>
      </c>
      <c r="O8" s="1033" t="s">
        <v>346</v>
      </c>
      <c r="P8" s="1033" t="s">
        <v>347</v>
      </c>
      <c r="Q8" s="1033" t="s">
        <v>348</v>
      </c>
      <c r="R8" s="1033" t="s">
        <v>349</v>
      </c>
      <c r="S8" s="1033" t="s">
        <v>355</v>
      </c>
      <c r="T8" s="1033" t="s">
        <v>356</v>
      </c>
      <c r="U8" s="1033" t="s">
        <v>357</v>
      </c>
      <c r="V8" s="1033" t="s">
        <v>358</v>
      </c>
      <c r="W8" s="1033" t="s">
        <v>359</v>
      </c>
      <c r="X8" s="1033" t="s">
        <v>360</v>
      </c>
      <c r="Y8" s="1033" t="s">
        <v>361</v>
      </c>
      <c r="Z8" s="1033" t="s">
        <v>363</v>
      </c>
      <c r="AA8" s="1033" t="s">
        <v>362</v>
      </c>
      <c r="AB8" s="1033" t="s">
        <v>364</v>
      </c>
      <c r="AC8" s="1033" t="s">
        <v>365</v>
      </c>
      <c r="AD8" s="1033" t="s">
        <v>366</v>
      </c>
      <c r="AE8" s="1033" t="s">
        <v>735</v>
      </c>
      <c r="AF8" s="1033" t="s">
        <v>736</v>
      </c>
      <c r="AG8" s="1033" t="s">
        <v>737</v>
      </c>
      <c r="AH8" s="1033" t="s">
        <v>738</v>
      </c>
      <c r="AI8" s="1033" t="s">
        <v>739</v>
      </c>
      <c r="AJ8" s="1033" t="s">
        <v>740</v>
      </c>
      <c r="AK8" s="1033" t="s">
        <v>741</v>
      </c>
      <c r="AL8" s="1033" t="s">
        <v>742</v>
      </c>
      <c r="AM8" s="1033" t="s">
        <v>743</v>
      </c>
      <c r="AN8" s="1033" t="s">
        <v>744</v>
      </c>
      <c r="AO8" s="1387" t="s">
        <v>851</v>
      </c>
      <c r="AP8" s="516"/>
      <c r="AQ8" s="516"/>
      <c r="AR8" s="1388"/>
      <c r="AS8" s="1033" t="s">
        <v>852</v>
      </c>
      <c r="AT8" s="1033" t="s">
        <v>853</v>
      </c>
      <c r="AU8" s="1033" t="s">
        <v>824</v>
      </c>
      <c r="AV8" s="1033" t="s">
        <v>823</v>
      </c>
      <c r="AW8" s="1033" t="s">
        <v>822</v>
      </c>
      <c r="AX8" s="1033" t="s">
        <v>821</v>
      </c>
      <c r="AY8" s="1033" t="s">
        <v>820</v>
      </c>
      <c r="AZ8" s="1033" t="s">
        <v>819</v>
      </c>
      <c r="BA8" s="1033" t="s">
        <v>818</v>
      </c>
      <c r="BB8" s="1033" t="s">
        <v>817</v>
      </c>
      <c r="BC8" s="1033" t="s">
        <v>816</v>
      </c>
      <c r="BD8" s="1033" t="s">
        <v>815</v>
      </c>
      <c r="BE8" s="1033" t="s">
        <v>814</v>
      </c>
      <c r="BF8" s="1033" t="s">
        <v>813</v>
      </c>
      <c r="BG8" s="1033" t="s">
        <v>812</v>
      </c>
      <c r="BH8" s="1033" t="s">
        <v>811</v>
      </c>
      <c r="BI8" s="1033" t="s">
        <v>810</v>
      </c>
      <c r="BJ8" s="1033" t="s">
        <v>809</v>
      </c>
      <c r="BK8" s="1033" t="s">
        <v>808</v>
      </c>
      <c r="BL8" s="1033" t="s">
        <v>807</v>
      </c>
      <c r="BM8" s="1033" t="s">
        <v>806</v>
      </c>
      <c r="BN8" s="1033" t="s">
        <v>805</v>
      </c>
      <c r="BO8" s="1033" t="s">
        <v>804</v>
      </c>
      <c r="BP8" s="1033" t="s">
        <v>803</v>
      </c>
      <c r="BQ8" s="1033" t="s">
        <v>802</v>
      </c>
      <c r="BR8" s="1033" t="s">
        <v>801</v>
      </c>
      <c r="BS8" s="1033" t="s">
        <v>800</v>
      </c>
      <c r="BT8" s="1033" t="s">
        <v>799</v>
      </c>
      <c r="BU8" s="1033" t="s">
        <v>798</v>
      </c>
      <c r="BV8" s="1033" t="s">
        <v>797</v>
      </c>
      <c r="BW8" s="1033" t="s">
        <v>796</v>
      </c>
      <c r="BX8" s="1033" t="s">
        <v>795</v>
      </c>
      <c r="BY8" s="1033" t="s">
        <v>794</v>
      </c>
      <c r="BZ8" s="1033" t="s">
        <v>793</v>
      </c>
      <c r="CA8" s="1033" t="s">
        <v>792</v>
      </c>
      <c r="CB8" s="1033" t="s">
        <v>791</v>
      </c>
      <c r="CC8" s="1033" t="s">
        <v>790</v>
      </c>
      <c r="CD8" s="1033" t="s">
        <v>844</v>
      </c>
      <c r="CE8" s="1033" t="s">
        <v>845</v>
      </c>
      <c r="CF8" s="1033" t="s">
        <v>846</v>
      </c>
    </row>
    <row r="9" spans="1:84" s="730" customFormat="1" ht="261.60000000000002" thickBot="1">
      <c r="A9" s="744"/>
      <c r="B9" s="1389" t="s">
        <v>920</v>
      </c>
      <c r="C9" s="1389" t="s">
        <v>965</v>
      </c>
      <c r="D9" s="1389" t="s">
        <v>966</v>
      </c>
      <c r="E9" s="1389" t="s">
        <v>967</v>
      </c>
      <c r="F9" s="1389" t="s">
        <v>789</v>
      </c>
      <c r="G9" s="1389" t="s">
        <v>788</v>
      </c>
      <c r="H9" s="1389" t="s">
        <v>787</v>
      </c>
      <c r="I9" s="1389" t="s">
        <v>786</v>
      </c>
      <c r="J9" s="1389" t="s">
        <v>783</v>
      </c>
      <c r="K9" s="1389" t="s">
        <v>782</v>
      </c>
      <c r="L9" s="1389" t="s">
        <v>781</v>
      </c>
      <c r="M9" s="1389" t="s">
        <v>780</v>
      </c>
      <c r="N9" s="1389" t="s">
        <v>924</v>
      </c>
      <c r="O9" s="1389" t="s">
        <v>779</v>
      </c>
      <c r="P9" s="1389" t="s">
        <v>778</v>
      </c>
      <c r="Q9" s="1389" t="s">
        <v>776</v>
      </c>
      <c r="R9" s="1389" t="s">
        <v>775</v>
      </c>
      <c r="S9" s="1389" t="s">
        <v>774</v>
      </c>
      <c r="T9" s="1389" t="s">
        <v>773</v>
      </c>
      <c r="U9" s="1389" t="s">
        <v>772</v>
      </c>
      <c r="V9" s="1389" t="s">
        <v>789</v>
      </c>
      <c r="W9" s="1389" t="s">
        <v>788</v>
      </c>
      <c r="X9" s="1389" t="s">
        <v>787</v>
      </c>
      <c r="Y9" s="1389" t="s">
        <v>786</v>
      </c>
      <c r="Z9" s="1389" t="s">
        <v>785</v>
      </c>
      <c r="AA9" s="1389" t="s">
        <v>784</v>
      </c>
      <c r="AB9" s="1389" t="s">
        <v>783</v>
      </c>
      <c r="AC9" s="1389" t="s">
        <v>782</v>
      </c>
      <c r="AD9" s="1389" t="s">
        <v>781</v>
      </c>
      <c r="AE9" s="1389" t="s">
        <v>780</v>
      </c>
      <c r="AF9" s="1389" t="s">
        <v>924</v>
      </c>
      <c r="AG9" s="1389" t="s">
        <v>779</v>
      </c>
      <c r="AH9" s="1389" t="s">
        <v>778</v>
      </c>
      <c r="AI9" s="1389" t="s">
        <v>777</v>
      </c>
      <c r="AJ9" s="1389" t="s">
        <v>776</v>
      </c>
      <c r="AK9" s="1389" t="s">
        <v>775</v>
      </c>
      <c r="AL9" s="1389" t="s">
        <v>774</v>
      </c>
      <c r="AM9" s="1389" t="s">
        <v>773</v>
      </c>
      <c r="AN9" s="1389" t="s">
        <v>772</v>
      </c>
      <c r="AO9" s="1389" t="s">
        <v>771</v>
      </c>
      <c r="AP9" s="987"/>
      <c r="AQ9" s="987"/>
      <c r="AR9" s="1034"/>
      <c r="AS9" s="1389" t="s">
        <v>954</v>
      </c>
      <c r="AT9" s="1389" t="s">
        <v>1083</v>
      </c>
      <c r="AU9" s="1389" t="s">
        <v>1084</v>
      </c>
      <c r="AV9" s="1389" t="s">
        <v>863</v>
      </c>
      <c r="AW9" s="1389" t="s">
        <v>841</v>
      </c>
      <c r="AX9" s="1389" t="s">
        <v>858</v>
      </c>
      <c r="AY9" s="1389" t="s">
        <v>953</v>
      </c>
      <c r="AZ9" s="1389" t="s">
        <v>932</v>
      </c>
      <c r="BA9" s="1389" t="s">
        <v>1087</v>
      </c>
      <c r="BB9" s="1389" t="s">
        <v>986</v>
      </c>
      <c r="BC9" s="1389" t="s">
        <v>856</v>
      </c>
      <c r="BD9" s="1389" t="s">
        <v>860</v>
      </c>
      <c r="BE9" s="1389" t="s">
        <v>927</v>
      </c>
      <c r="BF9" s="1389" t="s">
        <v>928</v>
      </c>
      <c r="BG9" s="1389" t="s">
        <v>978</v>
      </c>
      <c r="BH9" s="1389" t="s">
        <v>857</v>
      </c>
      <c r="BI9" s="1389" t="s">
        <v>861</v>
      </c>
      <c r="BJ9" s="1389" t="s">
        <v>988</v>
      </c>
      <c r="BK9" s="1389" t="s">
        <v>989</v>
      </c>
      <c r="BL9" s="1389" t="s">
        <v>1088</v>
      </c>
      <c r="BM9" s="1389" t="s">
        <v>841</v>
      </c>
      <c r="BN9" s="1389" t="s">
        <v>977</v>
      </c>
      <c r="BO9" s="1389" t="s">
        <v>859</v>
      </c>
      <c r="BP9" s="1389" t="s">
        <v>925</v>
      </c>
      <c r="BQ9" s="1389" t="s">
        <v>1085</v>
      </c>
      <c r="BR9" s="1389" t="s">
        <v>1086</v>
      </c>
      <c r="BS9" s="1389" t="s">
        <v>1087</v>
      </c>
      <c r="BT9" s="1389" t="s">
        <v>986</v>
      </c>
      <c r="BU9" s="1389" t="s">
        <v>856</v>
      </c>
      <c r="BV9" s="1389" t="s">
        <v>1089</v>
      </c>
      <c r="BW9" s="1389" t="s">
        <v>927</v>
      </c>
      <c r="BX9" s="1389" t="s">
        <v>1090</v>
      </c>
      <c r="BY9" s="1389" t="s">
        <v>978</v>
      </c>
      <c r="BZ9" s="1389" t="s">
        <v>770</v>
      </c>
      <c r="CA9" s="1389" t="s">
        <v>987</v>
      </c>
      <c r="CB9" s="1389" t="s">
        <v>979</v>
      </c>
      <c r="CC9" s="1389" t="s">
        <v>929</v>
      </c>
      <c r="CD9" s="1389" t="s">
        <v>989</v>
      </c>
      <c r="CE9" s="1389" t="s">
        <v>862</v>
      </c>
      <c r="CF9" s="1389" t="s">
        <v>990</v>
      </c>
    </row>
    <row r="10" spans="1:84" s="328" customFormat="1" ht="18" thickBot="1">
      <c r="B10" s="1017"/>
      <c r="C10" s="1019" t="s">
        <v>488</v>
      </c>
      <c r="D10" s="1019" t="s">
        <v>488</v>
      </c>
      <c r="E10" s="1019" t="s">
        <v>488</v>
      </c>
      <c r="F10" s="1019" t="s">
        <v>488</v>
      </c>
      <c r="G10" s="1019" t="s">
        <v>488</v>
      </c>
      <c r="H10" s="1019" t="s">
        <v>488</v>
      </c>
      <c r="I10" s="1019" t="s">
        <v>488</v>
      </c>
      <c r="J10" s="1019" t="s">
        <v>488</v>
      </c>
      <c r="K10" s="1019" t="s">
        <v>488</v>
      </c>
      <c r="L10" s="1019" t="s">
        <v>488</v>
      </c>
      <c r="M10" s="1019" t="s">
        <v>488</v>
      </c>
      <c r="N10" s="1019" t="s">
        <v>488</v>
      </c>
      <c r="O10" s="1019" t="s">
        <v>488</v>
      </c>
      <c r="P10" s="1019" t="s">
        <v>488</v>
      </c>
      <c r="Q10" s="1019" t="s">
        <v>488</v>
      </c>
      <c r="R10" s="1019" t="s">
        <v>488</v>
      </c>
      <c r="S10" s="1019" t="s">
        <v>488</v>
      </c>
      <c r="T10" s="1019" t="s">
        <v>488</v>
      </c>
      <c r="U10" s="1019" t="s">
        <v>488</v>
      </c>
      <c r="V10" s="1019" t="s">
        <v>921</v>
      </c>
      <c r="W10" s="1019" t="s">
        <v>921</v>
      </c>
      <c r="X10" s="1019" t="s">
        <v>921</v>
      </c>
      <c r="Y10" s="1019" t="s">
        <v>921</v>
      </c>
      <c r="Z10" s="1019" t="s">
        <v>921</v>
      </c>
      <c r="AA10" s="1019" t="s">
        <v>921</v>
      </c>
      <c r="AB10" s="1019" t="s">
        <v>921</v>
      </c>
      <c r="AC10" s="1019" t="s">
        <v>921</v>
      </c>
      <c r="AD10" s="1019" t="s">
        <v>921</v>
      </c>
      <c r="AE10" s="1019" t="s">
        <v>921</v>
      </c>
      <c r="AF10" s="1019" t="s">
        <v>921</v>
      </c>
      <c r="AG10" s="1019" t="s">
        <v>921</v>
      </c>
      <c r="AH10" s="1019" t="s">
        <v>921</v>
      </c>
      <c r="AI10" s="1019" t="s">
        <v>921</v>
      </c>
      <c r="AJ10" s="1019" t="s">
        <v>921</v>
      </c>
      <c r="AK10" s="1019" t="s">
        <v>921</v>
      </c>
      <c r="AL10" s="1019" t="s">
        <v>921</v>
      </c>
      <c r="AM10" s="1019" t="s">
        <v>921</v>
      </c>
      <c r="AN10" s="1019" t="s">
        <v>921</v>
      </c>
      <c r="AO10" s="1019" t="s">
        <v>921</v>
      </c>
      <c r="AP10" s="318"/>
      <c r="AQ10" s="1053"/>
      <c r="AR10" s="1019"/>
      <c r="AS10" s="1018"/>
      <c r="AT10" s="1018" t="str">
        <f t="shared" ref="AT10:BC11" si="0">C10</f>
        <v>(in service)</v>
      </c>
      <c r="AU10" s="1018" t="str">
        <f t="shared" si="0"/>
        <v>(in service)</v>
      </c>
      <c r="AV10" s="1018" t="str">
        <f t="shared" si="0"/>
        <v>(in service)</v>
      </c>
      <c r="AW10" s="1018" t="str">
        <f t="shared" si="0"/>
        <v>(in service)</v>
      </c>
      <c r="AX10" s="1018" t="str">
        <f t="shared" si="0"/>
        <v>(in service)</v>
      </c>
      <c r="AY10" s="1018" t="str">
        <f t="shared" si="0"/>
        <v>(in service)</v>
      </c>
      <c r="AZ10" s="1018" t="str">
        <f t="shared" si="0"/>
        <v>(in service)</v>
      </c>
      <c r="BA10" s="1018" t="str">
        <f t="shared" si="0"/>
        <v>(in service)</v>
      </c>
      <c r="BB10" s="1018" t="str">
        <f t="shared" si="0"/>
        <v>(in service)</v>
      </c>
      <c r="BC10" s="1018" t="str">
        <f t="shared" si="0"/>
        <v>(in service)</v>
      </c>
      <c r="BD10" s="1018" t="str">
        <f t="shared" ref="BD10:BM11" si="1">M10</f>
        <v>(in service)</v>
      </c>
      <c r="BE10" s="1018" t="str">
        <f t="shared" si="1"/>
        <v>(in service)</v>
      </c>
      <c r="BF10" s="1018" t="str">
        <f t="shared" si="1"/>
        <v>(in service)</v>
      </c>
      <c r="BG10" s="1018" t="str">
        <f t="shared" si="1"/>
        <v>(in service)</v>
      </c>
      <c r="BH10" s="1018" t="str">
        <f t="shared" si="1"/>
        <v>(in service)</v>
      </c>
      <c r="BI10" s="1018" t="str">
        <f t="shared" si="1"/>
        <v>(in service)</v>
      </c>
      <c r="BJ10" s="1018" t="str">
        <f t="shared" si="1"/>
        <v>(in service)</v>
      </c>
      <c r="BK10" s="1018" t="str">
        <f t="shared" si="1"/>
        <v>(in service)</v>
      </c>
      <c r="BL10" s="1018" t="str">
        <f t="shared" si="1"/>
        <v>(in service)</v>
      </c>
      <c r="BM10" s="1018" t="str">
        <f t="shared" si="1"/>
        <v>CWIP</v>
      </c>
      <c r="BN10" s="1018" t="str">
        <f t="shared" ref="BN10:BW11" si="2">W10</f>
        <v>CWIP</v>
      </c>
      <c r="BO10" s="1018" t="str">
        <f t="shared" si="2"/>
        <v>CWIP</v>
      </c>
      <c r="BP10" s="1018" t="str">
        <f t="shared" si="2"/>
        <v>CWIP</v>
      </c>
      <c r="BQ10" s="1018" t="str">
        <f t="shared" si="2"/>
        <v>CWIP</v>
      </c>
      <c r="BR10" s="1018" t="str">
        <f t="shared" si="2"/>
        <v>CWIP</v>
      </c>
      <c r="BS10" s="1018" t="str">
        <f t="shared" si="2"/>
        <v>CWIP</v>
      </c>
      <c r="BT10" s="1018" t="str">
        <f t="shared" si="2"/>
        <v>CWIP</v>
      </c>
      <c r="BU10" s="1018" t="str">
        <f t="shared" si="2"/>
        <v>CWIP</v>
      </c>
      <c r="BV10" s="1018" t="str">
        <f t="shared" si="2"/>
        <v>CWIP</v>
      </c>
      <c r="BW10" s="1018" t="str">
        <f t="shared" si="2"/>
        <v>CWIP</v>
      </c>
      <c r="BX10" s="1018" t="str">
        <f t="shared" ref="BX10:CF11" si="3">AG10</f>
        <v>CWIP</v>
      </c>
      <c r="BY10" s="1018" t="str">
        <f t="shared" si="3"/>
        <v>CWIP</v>
      </c>
      <c r="BZ10" s="1018" t="str">
        <f t="shared" si="3"/>
        <v>CWIP</v>
      </c>
      <c r="CA10" s="1018" t="str">
        <f t="shared" si="3"/>
        <v>CWIP</v>
      </c>
      <c r="CB10" s="1018" t="str">
        <f t="shared" si="3"/>
        <v>CWIP</v>
      </c>
      <c r="CC10" s="1018" t="str">
        <f t="shared" si="3"/>
        <v>CWIP</v>
      </c>
      <c r="CD10" s="1018" t="str">
        <f t="shared" si="3"/>
        <v>CWIP</v>
      </c>
      <c r="CE10" s="1018" t="str">
        <f t="shared" si="3"/>
        <v>CWIP</v>
      </c>
      <c r="CF10" s="1018" t="str">
        <f t="shared" si="3"/>
        <v>CWIP</v>
      </c>
    </row>
    <row r="11" spans="1:84" s="631" customFormat="1">
      <c r="A11" s="983">
        <v>42705</v>
      </c>
      <c r="B11" s="1035">
        <v>8630725699.0219002</v>
      </c>
      <c r="C11" s="1035">
        <v>3894089.1</v>
      </c>
      <c r="D11" s="1035">
        <v>31718020.090000004</v>
      </c>
      <c r="E11" s="1035">
        <v>117787483.82999998</v>
      </c>
      <c r="F11" s="1035">
        <v>174934553.68352866</v>
      </c>
      <c r="G11" s="1035">
        <v>23542140.25993982</v>
      </c>
      <c r="H11" s="1035">
        <v>23542140.25993982</v>
      </c>
      <c r="I11" s="1035">
        <v>379626.85446775355</v>
      </c>
      <c r="J11" s="1035">
        <v>379626.85446775355</v>
      </c>
      <c r="K11" s="1035">
        <v>379626.85446775355</v>
      </c>
      <c r="L11" s="1035">
        <v>746032.89071961609</v>
      </c>
      <c r="M11" s="1035">
        <v>746032.89071961609</v>
      </c>
      <c r="N11" s="1035">
        <v>746032.89071961609</v>
      </c>
      <c r="O11" s="1035">
        <v>746032.89071961609</v>
      </c>
      <c r="P11" s="1035">
        <v>28424689.323136345</v>
      </c>
      <c r="Q11" s="1035">
        <v>25651961.100393455</v>
      </c>
      <c r="R11" s="1035">
        <v>25651961.100393455</v>
      </c>
      <c r="S11" s="1035">
        <v>379626.85446775355</v>
      </c>
      <c r="T11" s="1035">
        <v>379626.85446775355</v>
      </c>
      <c r="U11" s="1035">
        <v>2198436.2175111752</v>
      </c>
      <c r="V11" s="1035">
        <v>4625381.6219228655</v>
      </c>
      <c r="W11" s="1035">
        <v>14778171.933443267</v>
      </c>
      <c r="X11" s="1035">
        <v>3714412.0302706435</v>
      </c>
      <c r="Y11" s="1035">
        <v>49155059.482453965</v>
      </c>
      <c r="Z11" s="1035">
        <v>38606394.815751001</v>
      </c>
      <c r="AA11" s="1035">
        <v>24972387.856697127</v>
      </c>
      <c r="AB11" s="1035">
        <v>14218133.525073906</v>
      </c>
      <c r="AC11" s="1035">
        <v>42282364.915803432</v>
      </c>
      <c r="AD11" s="1035">
        <v>18236334.921234854</v>
      </c>
      <c r="AE11" s="1035">
        <v>18236334.921234854</v>
      </c>
      <c r="AF11" s="1035">
        <v>22366078.601454861</v>
      </c>
      <c r="AG11" s="1035">
        <v>22366078.601454861</v>
      </c>
      <c r="AH11" s="1035">
        <v>1614587.3538631555</v>
      </c>
      <c r="AI11" s="1035">
        <v>969183.18841419555</v>
      </c>
      <c r="AJ11" s="1035">
        <v>1161479.9008960761</v>
      </c>
      <c r="AK11" s="1035">
        <v>1190501.7136494108</v>
      </c>
      <c r="AL11" s="1035">
        <v>8535497.7757937871</v>
      </c>
      <c r="AM11" s="1035">
        <v>8536189.5378828626</v>
      </c>
      <c r="AN11" s="1035">
        <v>33234907.156731363</v>
      </c>
      <c r="AO11" s="1035">
        <v>2350713.0840539704</v>
      </c>
      <c r="AP11" s="987"/>
      <c r="AQ11" s="987"/>
      <c r="AR11" s="1023">
        <v>41987</v>
      </c>
      <c r="AS11" s="1036">
        <f t="shared" ref="AS11:AS23" si="4">B11</f>
        <v>8630725699.0219002</v>
      </c>
      <c r="AT11" s="1036">
        <f t="shared" si="0"/>
        <v>3894089.1</v>
      </c>
      <c r="AU11" s="1036">
        <f t="shared" si="0"/>
        <v>31718020.090000004</v>
      </c>
      <c r="AV11" s="1036">
        <f t="shared" si="0"/>
        <v>117787483.82999998</v>
      </c>
      <c r="AW11" s="1036">
        <f t="shared" si="0"/>
        <v>174934553.68352866</v>
      </c>
      <c r="AX11" s="1036">
        <f t="shared" si="0"/>
        <v>23542140.25993982</v>
      </c>
      <c r="AY11" s="1036">
        <f t="shared" si="0"/>
        <v>23542140.25993982</v>
      </c>
      <c r="AZ11" s="1036">
        <f t="shared" si="0"/>
        <v>379626.85446775355</v>
      </c>
      <c r="BA11" s="1036">
        <f t="shared" si="0"/>
        <v>379626.85446775355</v>
      </c>
      <c r="BB11" s="1036">
        <f t="shared" si="0"/>
        <v>379626.85446775355</v>
      </c>
      <c r="BC11" s="1036">
        <f t="shared" si="0"/>
        <v>746032.89071961609</v>
      </c>
      <c r="BD11" s="1036">
        <f t="shared" si="1"/>
        <v>746032.89071961609</v>
      </c>
      <c r="BE11" s="1036">
        <f t="shared" si="1"/>
        <v>746032.89071961609</v>
      </c>
      <c r="BF11" s="1036">
        <f t="shared" si="1"/>
        <v>746032.89071961609</v>
      </c>
      <c r="BG11" s="1036">
        <f t="shared" si="1"/>
        <v>28424689.323136345</v>
      </c>
      <c r="BH11" s="1036">
        <f t="shared" si="1"/>
        <v>25651961.100393455</v>
      </c>
      <c r="BI11" s="1036">
        <f t="shared" si="1"/>
        <v>25651961.100393455</v>
      </c>
      <c r="BJ11" s="1036">
        <f t="shared" si="1"/>
        <v>379626.85446775355</v>
      </c>
      <c r="BK11" s="1036">
        <f t="shared" si="1"/>
        <v>379626.85446775355</v>
      </c>
      <c r="BL11" s="1036">
        <f t="shared" si="1"/>
        <v>2198436.2175111752</v>
      </c>
      <c r="BM11" s="1036">
        <f t="shared" si="1"/>
        <v>4625381.6219228655</v>
      </c>
      <c r="BN11" s="1036">
        <f t="shared" si="2"/>
        <v>14778171.933443267</v>
      </c>
      <c r="BO11" s="1036">
        <f t="shared" si="2"/>
        <v>3714412.0302706435</v>
      </c>
      <c r="BP11" s="1036">
        <f t="shared" si="2"/>
        <v>49155059.482453965</v>
      </c>
      <c r="BQ11" s="1036">
        <f t="shared" si="2"/>
        <v>38606394.815751001</v>
      </c>
      <c r="BR11" s="1036">
        <f t="shared" si="2"/>
        <v>24972387.856697127</v>
      </c>
      <c r="BS11" s="1036">
        <f t="shared" si="2"/>
        <v>14218133.525073906</v>
      </c>
      <c r="BT11" s="1036">
        <f t="shared" si="2"/>
        <v>42282364.915803432</v>
      </c>
      <c r="BU11" s="1036">
        <f t="shared" si="2"/>
        <v>18236334.921234854</v>
      </c>
      <c r="BV11" s="1036">
        <f t="shared" si="2"/>
        <v>18236334.921234854</v>
      </c>
      <c r="BW11" s="1036">
        <f t="shared" si="2"/>
        <v>22366078.601454861</v>
      </c>
      <c r="BX11" s="1036">
        <f t="shared" si="3"/>
        <v>22366078.601454861</v>
      </c>
      <c r="BY11" s="1036">
        <f t="shared" si="3"/>
        <v>1614587.3538631555</v>
      </c>
      <c r="BZ11" s="1036">
        <f t="shared" si="3"/>
        <v>969183.18841419555</v>
      </c>
      <c r="CA11" s="1036">
        <f t="shared" si="3"/>
        <v>1161479.9008960761</v>
      </c>
      <c r="CB11" s="1036">
        <f t="shared" si="3"/>
        <v>1190501.7136494108</v>
      </c>
      <c r="CC11" s="1036">
        <f t="shared" si="3"/>
        <v>8535497.7757937871</v>
      </c>
      <c r="CD11" s="1036">
        <f t="shared" si="3"/>
        <v>8536189.5378828626</v>
      </c>
      <c r="CE11" s="1036">
        <f t="shared" si="3"/>
        <v>33234907.156731363</v>
      </c>
      <c r="CF11" s="1036">
        <f t="shared" si="3"/>
        <v>2350713.0840539704</v>
      </c>
    </row>
    <row r="12" spans="1:84" s="631" customFormat="1">
      <c r="A12" s="994" t="s">
        <v>232</v>
      </c>
      <c r="B12" s="1037">
        <v>7018332.9999980927</v>
      </c>
      <c r="C12" s="1035"/>
      <c r="D12" s="1035"/>
      <c r="E12" s="1035">
        <v>200000</v>
      </c>
      <c r="F12" s="1035"/>
      <c r="G12" s="1035"/>
      <c r="H12" s="1035"/>
      <c r="I12" s="1035"/>
      <c r="J12" s="1035"/>
      <c r="K12" s="1035"/>
      <c r="L12" s="1035"/>
      <c r="M12" s="1035"/>
      <c r="N12" s="1035"/>
      <c r="O12" s="1035"/>
      <c r="P12" s="1035"/>
      <c r="Q12" s="1035"/>
      <c r="R12" s="1035"/>
      <c r="S12" s="1035"/>
      <c r="T12" s="1035"/>
      <c r="U12" s="1035"/>
      <c r="V12" s="1035">
        <v>200891.4278210522</v>
      </c>
      <c r="W12" s="1035">
        <v>1514456.0329160839</v>
      </c>
      <c r="X12" s="1035">
        <v>1514456.0329160839</v>
      </c>
      <c r="Y12" s="1035">
        <v>4471494.2084852066</v>
      </c>
      <c r="Z12" s="1035">
        <v>2983818.2690298571</v>
      </c>
      <c r="AA12" s="1035">
        <v>2445600.6045896816</v>
      </c>
      <c r="AB12" s="1035">
        <v>1492800.3020259666</v>
      </c>
      <c r="AC12" s="1035">
        <v>1149764.9525714349</v>
      </c>
      <c r="AD12" s="1035">
        <v>524125.55970127688</v>
      </c>
      <c r="AE12" s="1035">
        <v>524125.55970127688</v>
      </c>
      <c r="AF12" s="1035">
        <v>1638738.3663185155</v>
      </c>
      <c r="AG12" s="1035">
        <v>1638738.3663185155</v>
      </c>
      <c r="AH12" s="1035">
        <v>178117.02392741267</v>
      </c>
      <c r="AI12" s="1035">
        <v>142556.32704602892</v>
      </c>
      <c r="AJ12" s="1035">
        <v>3253.6496682934576</v>
      </c>
      <c r="AK12" s="1035">
        <v>3253.6496682934576</v>
      </c>
      <c r="AL12" s="1035">
        <v>95263.063678794701</v>
      </c>
      <c r="AM12" s="1035">
        <v>95263.063678794701</v>
      </c>
      <c r="AN12" s="1035">
        <v>2558110.0425080638</v>
      </c>
      <c r="AO12" s="1035">
        <v>1354119.3574293631</v>
      </c>
      <c r="AP12" s="987"/>
      <c r="AQ12" s="987"/>
      <c r="AR12" s="1038" t="s">
        <v>232</v>
      </c>
      <c r="AS12" s="1036">
        <f t="shared" si="4"/>
        <v>7018332.9999980927</v>
      </c>
      <c r="AT12" s="1025">
        <f t="shared" ref="AT12:AT23" si="5">+AT11+C12</f>
        <v>3894089.1</v>
      </c>
      <c r="AU12" s="1025">
        <f t="shared" ref="AU12:AU23" si="6">+AU11+D12</f>
        <v>31718020.090000004</v>
      </c>
      <c r="AV12" s="1025">
        <f t="shared" ref="AV12:AV23" si="7">+AV11+E12</f>
        <v>117987483.82999998</v>
      </c>
      <c r="AW12" s="1025">
        <f t="shared" ref="AW12:AW23" si="8">+AW11+F12</f>
        <v>174934553.68352866</v>
      </c>
      <c r="AX12" s="1025">
        <f t="shared" ref="AX12:AX23" si="9">+AX11+G12</f>
        <v>23542140.25993982</v>
      </c>
      <c r="AY12" s="1025">
        <f t="shared" ref="AY12:AY23" si="10">+AY11+H12</f>
        <v>23542140.25993982</v>
      </c>
      <c r="AZ12" s="1025">
        <f t="shared" ref="AZ12:AZ23" si="11">+AZ11+I12</f>
        <v>379626.85446775355</v>
      </c>
      <c r="BA12" s="1025">
        <f t="shared" ref="BA12:BA23" si="12">+BA11+J12</f>
        <v>379626.85446775355</v>
      </c>
      <c r="BB12" s="1025">
        <f t="shared" ref="BB12:BB23" si="13">+BB11+K12</f>
        <v>379626.85446775355</v>
      </c>
      <c r="BC12" s="1025">
        <f t="shared" ref="BC12:BC23" si="14">+BC11+L12</f>
        <v>746032.89071961609</v>
      </c>
      <c r="BD12" s="1025">
        <f t="shared" ref="BD12:BD23" si="15">+BD11+M12</f>
        <v>746032.89071961609</v>
      </c>
      <c r="BE12" s="1025">
        <f t="shared" ref="BE12:BE23" si="16">+BE11+N12</f>
        <v>746032.89071961609</v>
      </c>
      <c r="BF12" s="1025">
        <f t="shared" ref="BF12:BF23" si="17">+BF11+O12</f>
        <v>746032.89071961609</v>
      </c>
      <c r="BG12" s="1025">
        <f t="shared" ref="BG12:BG23" si="18">+BG11+P12</f>
        <v>28424689.323136345</v>
      </c>
      <c r="BH12" s="1025">
        <f t="shared" ref="BH12:BH23" si="19">+BH11+Q12</f>
        <v>25651961.100393455</v>
      </c>
      <c r="BI12" s="1025">
        <f t="shared" ref="BI12:BI23" si="20">+BI11+R12</f>
        <v>25651961.100393455</v>
      </c>
      <c r="BJ12" s="1025">
        <f t="shared" ref="BJ12:BJ23" si="21">+BJ11+S12</f>
        <v>379626.85446775355</v>
      </c>
      <c r="BK12" s="1025">
        <f t="shared" ref="BK12:BK23" si="22">+BK11+T12</f>
        <v>379626.85446775355</v>
      </c>
      <c r="BL12" s="1025">
        <f t="shared" ref="BL12:BL23" si="23">+BL11+U12</f>
        <v>2198436.2175111752</v>
      </c>
      <c r="BM12" s="1025">
        <f t="shared" ref="BM12:BM23" si="24">+BM11+V12</f>
        <v>4826273.0497439178</v>
      </c>
      <c r="BN12" s="1025">
        <f t="shared" ref="BN12:BN23" si="25">+BN11+W12</f>
        <v>16292627.966359351</v>
      </c>
      <c r="BO12" s="1025">
        <f t="shared" ref="BO12:BO23" si="26">+BO11+X12</f>
        <v>5228868.0631867275</v>
      </c>
      <c r="BP12" s="1025">
        <f t="shared" ref="BP12:BP23" si="27">+BP11+Y12</f>
        <v>53626553.690939173</v>
      </c>
      <c r="BQ12" s="1025">
        <f t="shared" ref="BQ12:BQ23" si="28">+BQ11+Z12</f>
        <v>41590213.084780857</v>
      </c>
      <c r="BR12" s="1025">
        <f t="shared" ref="BR12:BR23" si="29">+BR11+AA12</f>
        <v>27417988.461286809</v>
      </c>
      <c r="BS12" s="1025">
        <f t="shared" ref="BS12:BS23" si="30">+BS11+AB12</f>
        <v>15710933.827099873</v>
      </c>
      <c r="BT12" s="1025">
        <f t="shared" ref="BT12:BT23" si="31">+BT11+AC12</f>
        <v>43432129.868374869</v>
      </c>
      <c r="BU12" s="1025">
        <f t="shared" ref="BU12:BU23" si="32">+BU11+AD12</f>
        <v>18760460.480936129</v>
      </c>
      <c r="BV12" s="1025">
        <f t="shared" ref="BV12:BV23" si="33">+BV11+AE12</f>
        <v>18760460.480936129</v>
      </c>
      <c r="BW12" s="1025">
        <f t="shared" ref="BW12:BW23" si="34">+BW11+AF12</f>
        <v>24004816.967773378</v>
      </c>
      <c r="BX12" s="1025">
        <f t="shared" ref="BX12:BX23" si="35">+BX11+AG12</f>
        <v>24004816.967773378</v>
      </c>
      <c r="BY12" s="1025">
        <f t="shared" ref="BY12:BY23" si="36">+BY11+AH12</f>
        <v>1792704.3777905682</v>
      </c>
      <c r="BZ12" s="1025">
        <f t="shared" ref="BZ12:BZ23" si="37">+BZ11+AI12</f>
        <v>1111739.5154602244</v>
      </c>
      <c r="CA12" s="1025">
        <f t="shared" ref="CA12:CA23" si="38">+CA11+AJ12</f>
        <v>1164733.5505643697</v>
      </c>
      <c r="CB12" s="1025">
        <f t="shared" ref="CB12:CB23" si="39">+CB11+AK12</f>
        <v>1193755.3633177043</v>
      </c>
      <c r="CC12" s="1025">
        <f t="shared" ref="CC12:CC23" si="40">+CC11+AL12</f>
        <v>8630760.8394725826</v>
      </c>
      <c r="CD12" s="1025">
        <f t="shared" ref="CD12:CD23" si="41">+CD11+AM12</f>
        <v>8631452.6015616581</v>
      </c>
      <c r="CE12" s="1025">
        <f t="shared" ref="CE12:CE23" si="42">+CE11+AN12</f>
        <v>35793017.199239425</v>
      </c>
      <c r="CF12" s="1025">
        <f t="shared" ref="CF12:CF23" si="43">+CF11+AO12</f>
        <v>3704832.4414833337</v>
      </c>
    </row>
    <row r="13" spans="1:84" s="631" customFormat="1">
      <c r="A13" s="994" t="s">
        <v>652</v>
      </c>
      <c r="B13" s="1037">
        <v>809333.00000190735</v>
      </c>
      <c r="C13" s="1035"/>
      <c r="D13" s="1035"/>
      <c r="E13" s="1035">
        <v>200000</v>
      </c>
      <c r="F13" s="1035"/>
      <c r="G13" s="1035"/>
      <c r="H13" s="1035"/>
      <c r="I13" s="1035"/>
      <c r="J13" s="1035"/>
      <c r="K13" s="1035"/>
      <c r="L13" s="1035"/>
      <c r="M13" s="1035"/>
      <c r="N13" s="1035"/>
      <c r="O13" s="1035"/>
      <c r="P13" s="1035"/>
      <c r="Q13" s="1035"/>
      <c r="R13" s="1035"/>
      <c r="S13" s="1035"/>
      <c r="T13" s="1035"/>
      <c r="U13" s="1035"/>
      <c r="V13" s="1035">
        <v>157145.14835242383</v>
      </c>
      <c r="W13" s="1035">
        <v>772139.27695077506</v>
      </c>
      <c r="X13" s="1035">
        <v>772139.27695077506</v>
      </c>
      <c r="Y13" s="1035">
        <v>1615457.4843520247</v>
      </c>
      <c r="Z13" s="1035">
        <v>5294067.3547772113</v>
      </c>
      <c r="AA13" s="1035">
        <v>3772151.5786332879</v>
      </c>
      <c r="AB13" s="1035">
        <v>2011912.9906128542</v>
      </c>
      <c r="AC13" s="1035">
        <v>4006007.5016079349</v>
      </c>
      <c r="AD13" s="1035">
        <v>801777.1834706713</v>
      </c>
      <c r="AE13" s="1035">
        <v>801777.1834706713</v>
      </c>
      <c r="AF13" s="1035">
        <v>1358137.4759096918</v>
      </c>
      <c r="AG13" s="1035">
        <v>1358137.4759096918</v>
      </c>
      <c r="AH13" s="1035">
        <v>114786.57155925166</v>
      </c>
      <c r="AI13" s="1035">
        <v>87615.874306790967</v>
      </c>
      <c r="AJ13" s="1035">
        <v>1999.4009194252453</v>
      </c>
      <c r="AK13" s="1035">
        <v>1999.4009194252453</v>
      </c>
      <c r="AL13" s="1035">
        <v>638058.69515979628</v>
      </c>
      <c r="AM13" s="1035">
        <v>638058.69515979628</v>
      </c>
      <c r="AN13" s="1035">
        <v>982310.9298652513</v>
      </c>
      <c r="AO13" s="1035">
        <v>673595.50111224269</v>
      </c>
      <c r="AP13" s="987"/>
      <c r="AQ13" s="987"/>
      <c r="AR13" s="1038" t="s">
        <v>652</v>
      </c>
      <c r="AS13" s="1036">
        <f t="shared" si="4"/>
        <v>809333.00000190735</v>
      </c>
      <c r="AT13" s="1025">
        <f t="shared" si="5"/>
        <v>3894089.1</v>
      </c>
      <c r="AU13" s="1025">
        <f t="shared" si="6"/>
        <v>31718020.090000004</v>
      </c>
      <c r="AV13" s="1025">
        <f t="shared" si="7"/>
        <v>118187483.82999998</v>
      </c>
      <c r="AW13" s="1025">
        <f t="shared" si="8"/>
        <v>174934553.68352866</v>
      </c>
      <c r="AX13" s="1025">
        <f t="shared" si="9"/>
        <v>23542140.25993982</v>
      </c>
      <c r="AY13" s="1025">
        <f t="shared" si="10"/>
        <v>23542140.25993982</v>
      </c>
      <c r="AZ13" s="1025">
        <f t="shared" si="11"/>
        <v>379626.85446775355</v>
      </c>
      <c r="BA13" s="1025">
        <f t="shared" si="12"/>
        <v>379626.85446775355</v>
      </c>
      <c r="BB13" s="1025">
        <f t="shared" si="13"/>
        <v>379626.85446775355</v>
      </c>
      <c r="BC13" s="1025">
        <f t="shared" si="14"/>
        <v>746032.89071961609</v>
      </c>
      <c r="BD13" s="1025">
        <f t="shared" si="15"/>
        <v>746032.89071961609</v>
      </c>
      <c r="BE13" s="1025">
        <f t="shared" si="16"/>
        <v>746032.89071961609</v>
      </c>
      <c r="BF13" s="1025">
        <f t="shared" si="17"/>
        <v>746032.89071961609</v>
      </c>
      <c r="BG13" s="1025">
        <f t="shared" si="18"/>
        <v>28424689.323136345</v>
      </c>
      <c r="BH13" s="1025">
        <f t="shared" si="19"/>
        <v>25651961.100393455</v>
      </c>
      <c r="BI13" s="1025">
        <f t="shared" si="20"/>
        <v>25651961.100393455</v>
      </c>
      <c r="BJ13" s="1025">
        <f t="shared" si="21"/>
        <v>379626.85446775355</v>
      </c>
      <c r="BK13" s="1025">
        <f t="shared" si="22"/>
        <v>379626.85446775355</v>
      </c>
      <c r="BL13" s="1025">
        <f t="shared" si="23"/>
        <v>2198436.2175111752</v>
      </c>
      <c r="BM13" s="1025">
        <f t="shared" si="24"/>
        <v>4983418.1980963415</v>
      </c>
      <c r="BN13" s="1025">
        <f t="shared" si="25"/>
        <v>17064767.243310127</v>
      </c>
      <c r="BO13" s="1025">
        <f t="shared" si="26"/>
        <v>6001007.3401375022</v>
      </c>
      <c r="BP13" s="1025">
        <f t="shared" si="27"/>
        <v>55242011.175291196</v>
      </c>
      <c r="BQ13" s="1025">
        <f t="shared" si="28"/>
        <v>46884280.439558066</v>
      </c>
      <c r="BR13" s="1025">
        <f t="shared" si="29"/>
        <v>31190140.039920099</v>
      </c>
      <c r="BS13" s="1025">
        <f t="shared" si="30"/>
        <v>17722846.817712728</v>
      </c>
      <c r="BT13" s="1025">
        <f t="shared" si="31"/>
        <v>47438137.369982801</v>
      </c>
      <c r="BU13" s="1025">
        <f t="shared" si="32"/>
        <v>19562237.664406799</v>
      </c>
      <c r="BV13" s="1025">
        <f t="shared" si="33"/>
        <v>19562237.664406799</v>
      </c>
      <c r="BW13" s="1025">
        <f t="shared" si="34"/>
        <v>25362954.443683069</v>
      </c>
      <c r="BX13" s="1025">
        <f t="shared" si="35"/>
        <v>25362954.443683069</v>
      </c>
      <c r="BY13" s="1025">
        <f t="shared" si="36"/>
        <v>1907490.9493498199</v>
      </c>
      <c r="BZ13" s="1025">
        <f t="shared" si="37"/>
        <v>1199355.3897670154</v>
      </c>
      <c r="CA13" s="1025">
        <f t="shared" si="38"/>
        <v>1166732.951483795</v>
      </c>
      <c r="CB13" s="1025">
        <f t="shared" si="39"/>
        <v>1195754.7642371296</v>
      </c>
      <c r="CC13" s="1025">
        <f t="shared" si="40"/>
        <v>9268819.5346323792</v>
      </c>
      <c r="CD13" s="1025">
        <f t="shared" si="41"/>
        <v>9269511.2967214547</v>
      </c>
      <c r="CE13" s="1025">
        <f t="shared" si="42"/>
        <v>36775328.129104674</v>
      </c>
      <c r="CF13" s="1025">
        <f t="shared" si="43"/>
        <v>4378427.9425955769</v>
      </c>
    </row>
    <row r="14" spans="1:84" s="631" customFormat="1">
      <c r="A14" s="994" t="s">
        <v>653</v>
      </c>
      <c r="B14" s="1037">
        <v>74545333</v>
      </c>
      <c r="C14" s="1035"/>
      <c r="D14" s="1035"/>
      <c r="E14" s="1035">
        <v>150000</v>
      </c>
      <c r="F14" s="1035"/>
      <c r="G14" s="1035"/>
      <c r="H14" s="1035"/>
      <c r="I14" s="1035"/>
      <c r="J14" s="1035"/>
      <c r="K14" s="1035"/>
      <c r="L14" s="1035"/>
      <c r="M14" s="1035"/>
      <c r="N14" s="1035"/>
      <c r="O14" s="1035"/>
      <c r="P14" s="1035"/>
      <c r="Q14" s="1035"/>
      <c r="R14" s="1035"/>
      <c r="S14" s="1035"/>
      <c r="T14" s="1035"/>
      <c r="U14" s="1035"/>
      <c r="V14" s="1035">
        <v>84346.273666756679</v>
      </c>
      <c r="W14" s="1035">
        <v>2665293.6665199921</v>
      </c>
      <c r="X14" s="1035">
        <v>2665293.6665199921</v>
      </c>
      <c r="Y14" s="1035">
        <v>10402961.036967359</v>
      </c>
      <c r="Z14" s="1035">
        <v>3908591.0635188287</v>
      </c>
      <c r="AA14" s="1035">
        <v>2726807.8317549489</v>
      </c>
      <c r="AB14" s="1035">
        <v>1464902.5069108626</v>
      </c>
      <c r="AC14" s="1035">
        <v>2330958.7864122256</v>
      </c>
      <c r="AD14" s="1035">
        <v>121577.51193456577</v>
      </c>
      <c r="AE14" s="1035">
        <v>121577.51193456577</v>
      </c>
      <c r="AF14" s="1035">
        <v>457506.31063960242</v>
      </c>
      <c r="AG14" s="1035">
        <v>457506.31063960242</v>
      </c>
      <c r="AH14" s="1035">
        <v>70596.075695896405</v>
      </c>
      <c r="AI14" s="1035">
        <v>35902.069176639794</v>
      </c>
      <c r="AJ14" s="1035">
        <v>2708.6853623414622</v>
      </c>
      <c r="AK14" s="1035">
        <v>2708.6853623414622</v>
      </c>
      <c r="AL14" s="1035">
        <v>101815.6580128576</v>
      </c>
      <c r="AM14" s="1035">
        <v>101815.6580128576</v>
      </c>
      <c r="AN14" s="1035">
        <v>94871.412812811599</v>
      </c>
      <c r="AO14" s="1035">
        <v>2614579.2781449538</v>
      </c>
      <c r="AP14" s="987"/>
      <c r="AQ14" s="987"/>
      <c r="AR14" s="1038" t="s">
        <v>653</v>
      </c>
      <c r="AS14" s="1036">
        <f t="shared" si="4"/>
        <v>74545333</v>
      </c>
      <c r="AT14" s="1025">
        <f t="shared" si="5"/>
        <v>3894089.1</v>
      </c>
      <c r="AU14" s="1025">
        <f t="shared" si="6"/>
        <v>31718020.090000004</v>
      </c>
      <c r="AV14" s="1025">
        <f t="shared" si="7"/>
        <v>118337483.82999998</v>
      </c>
      <c r="AW14" s="1025">
        <f t="shared" si="8"/>
        <v>174934553.68352866</v>
      </c>
      <c r="AX14" s="1025">
        <f t="shared" si="9"/>
        <v>23542140.25993982</v>
      </c>
      <c r="AY14" s="1025">
        <f t="shared" si="10"/>
        <v>23542140.25993982</v>
      </c>
      <c r="AZ14" s="1025">
        <f t="shared" si="11"/>
        <v>379626.85446775355</v>
      </c>
      <c r="BA14" s="1025">
        <f t="shared" si="12"/>
        <v>379626.85446775355</v>
      </c>
      <c r="BB14" s="1025">
        <f t="shared" si="13"/>
        <v>379626.85446775355</v>
      </c>
      <c r="BC14" s="1025">
        <f t="shared" si="14"/>
        <v>746032.89071961609</v>
      </c>
      <c r="BD14" s="1025">
        <f t="shared" si="15"/>
        <v>746032.89071961609</v>
      </c>
      <c r="BE14" s="1025">
        <f t="shared" si="16"/>
        <v>746032.89071961609</v>
      </c>
      <c r="BF14" s="1025">
        <f t="shared" si="17"/>
        <v>746032.89071961609</v>
      </c>
      <c r="BG14" s="1025">
        <f t="shared" si="18"/>
        <v>28424689.323136345</v>
      </c>
      <c r="BH14" s="1025">
        <f t="shared" si="19"/>
        <v>25651961.100393455</v>
      </c>
      <c r="BI14" s="1025">
        <f t="shared" si="20"/>
        <v>25651961.100393455</v>
      </c>
      <c r="BJ14" s="1025">
        <f t="shared" si="21"/>
        <v>379626.85446775355</v>
      </c>
      <c r="BK14" s="1025">
        <f t="shared" si="22"/>
        <v>379626.85446775355</v>
      </c>
      <c r="BL14" s="1025">
        <f t="shared" si="23"/>
        <v>2198436.2175111752</v>
      </c>
      <c r="BM14" s="1025">
        <f t="shared" si="24"/>
        <v>5067764.4717630977</v>
      </c>
      <c r="BN14" s="1025">
        <f t="shared" si="25"/>
        <v>19730060.909830119</v>
      </c>
      <c r="BO14" s="1025">
        <f t="shared" si="26"/>
        <v>8666301.0066574942</v>
      </c>
      <c r="BP14" s="1025">
        <f t="shared" si="27"/>
        <v>65644972.212258555</v>
      </c>
      <c r="BQ14" s="1025">
        <f t="shared" si="28"/>
        <v>50792871.503076896</v>
      </c>
      <c r="BR14" s="1025">
        <f t="shared" si="29"/>
        <v>33916947.871675044</v>
      </c>
      <c r="BS14" s="1025">
        <f t="shared" si="30"/>
        <v>19187749.324623592</v>
      </c>
      <c r="BT14" s="1025">
        <f t="shared" si="31"/>
        <v>49769096.156395026</v>
      </c>
      <c r="BU14" s="1025">
        <f t="shared" si="32"/>
        <v>19683815.176341366</v>
      </c>
      <c r="BV14" s="1025">
        <f t="shared" si="33"/>
        <v>19683815.176341366</v>
      </c>
      <c r="BW14" s="1025">
        <f t="shared" si="34"/>
        <v>25820460.75432267</v>
      </c>
      <c r="BX14" s="1025">
        <f t="shared" si="35"/>
        <v>25820460.75432267</v>
      </c>
      <c r="BY14" s="1025">
        <f t="shared" si="36"/>
        <v>1978087.0250457162</v>
      </c>
      <c r="BZ14" s="1025">
        <f t="shared" si="37"/>
        <v>1235257.4589436552</v>
      </c>
      <c r="CA14" s="1025">
        <f t="shared" si="38"/>
        <v>1169441.6368461363</v>
      </c>
      <c r="CB14" s="1025">
        <f t="shared" si="39"/>
        <v>1198463.4495994709</v>
      </c>
      <c r="CC14" s="1025">
        <f t="shared" si="40"/>
        <v>9370635.1926452368</v>
      </c>
      <c r="CD14" s="1025">
        <f t="shared" si="41"/>
        <v>9371326.9547343124</v>
      </c>
      <c r="CE14" s="1025">
        <f t="shared" si="42"/>
        <v>36870199.541917488</v>
      </c>
      <c r="CF14" s="1025">
        <f t="shared" si="43"/>
        <v>6993007.2207405306</v>
      </c>
    </row>
    <row r="15" spans="1:84" s="631" customFormat="1">
      <c r="A15" s="994" t="s">
        <v>654</v>
      </c>
      <c r="B15" s="1037">
        <v>10954332.999998093</v>
      </c>
      <c r="C15" s="1035"/>
      <c r="D15" s="1035"/>
      <c r="E15" s="1035"/>
      <c r="F15" s="1035"/>
      <c r="G15" s="1035"/>
      <c r="H15" s="1035"/>
      <c r="I15" s="1035"/>
      <c r="J15" s="1035"/>
      <c r="K15" s="1035"/>
      <c r="L15" s="1035">
        <v>100000.00000000001</v>
      </c>
      <c r="M15" s="1035">
        <v>100000.00000000001</v>
      </c>
      <c r="N15" s="1035">
        <v>100000.00000000001</v>
      </c>
      <c r="O15" s="1035">
        <v>100000.00000000001</v>
      </c>
      <c r="P15" s="1035"/>
      <c r="Q15" s="1035"/>
      <c r="R15" s="1035"/>
      <c r="S15" s="1035"/>
      <c r="T15" s="1035"/>
      <c r="U15" s="1035">
        <v>600000</v>
      </c>
      <c r="V15" s="1035">
        <v>70466.271908357914</v>
      </c>
      <c r="W15" s="1035">
        <v>1139869.0665410324</v>
      </c>
      <c r="X15" s="1035">
        <v>1139869.0665410324</v>
      </c>
      <c r="Y15" s="1035">
        <v>5544882.0262575578</v>
      </c>
      <c r="Z15" s="1035">
        <v>8324359.8064961759</v>
      </c>
      <c r="AA15" s="1035">
        <v>3755273.1717212135</v>
      </c>
      <c r="AB15" s="1035">
        <v>1697247.4867478919</v>
      </c>
      <c r="AC15" s="1035">
        <v>4140080.1999032139</v>
      </c>
      <c r="AD15" s="1035">
        <v>72395.871473876512</v>
      </c>
      <c r="AE15" s="1035">
        <v>72395.871473876512</v>
      </c>
      <c r="AF15" s="1035">
        <v>202460.4373390681</v>
      </c>
      <c r="AG15" s="1035">
        <v>202460.4373390681</v>
      </c>
      <c r="AH15" s="1035">
        <v>54388.863021064033</v>
      </c>
      <c r="AI15" s="1035">
        <v>12189.450395442003</v>
      </c>
      <c r="AJ15" s="1035">
        <v>3281.9798208621683</v>
      </c>
      <c r="AK15" s="1035">
        <v>3281.9798208621683</v>
      </c>
      <c r="AL15" s="1035">
        <v>132756.6847386474</v>
      </c>
      <c r="AM15" s="1035">
        <v>132756.6847386474</v>
      </c>
      <c r="AN15" s="1035">
        <v>-362164.87958862522</v>
      </c>
      <c r="AO15" s="1035">
        <v>1109662.8233107287</v>
      </c>
      <c r="AP15" s="987"/>
      <c r="AQ15" s="987"/>
      <c r="AR15" s="1038" t="s">
        <v>654</v>
      </c>
      <c r="AS15" s="1036">
        <f t="shared" si="4"/>
        <v>10954332.999998093</v>
      </c>
      <c r="AT15" s="1025">
        <f t="shared" si="5"/>
        <v>3894089.1</v>
      </c>
      <c r="AU15" s="1025">
        <f t="shared" si="6"/>
        <v>31718020.090000004</v>
      </c>
      <c r="AV15" s="1025">
        <f t="shared" si="7"/>
        <v>118337483.82999998</v>
      </c>
      <c r="AW15" s="1025">
        <f t="shared" si="8"/>
        <v>174934553.68352866</v>
      </c>
      <c r="AX15" s="1025">
        <f t="shared" si="9"/>
        <v>23542140.25993982</v>
      </c>
      <c r="AY15" s="1025">
        <f t="shared" si="10"/>
        <v>23542140.25993982</v>
      </c>
      <c r="AZ15" s="1025">
        <f t="shared" si="11"/>
        <v>379626.85446775355</v>
      </c>
      <c r="BA15" s="1025">
        <f t="shared" si="12"/>
        <v>379626.85446775355</v>
      </c>
      <c r="BB15" s="1025">
        <f t="shared" si="13"/>
        <v>379626.85446775355</v>
      </c>
      <c r="BC15" s="1025">
        <f t="shared" si="14"/>
        <v>846032.89071961609</v>
      </c>
      <c r="BD15" s="1025">
        <f t="shared" si="15"/>
        <v>846032.89071961609</v>
      </c>
      <c r="BE15" s="1025">
        <f t="shared" si="16"/>
        <v>846032.89071961609</v>
      </c>
      <c r="BF15" s="1025">
        <f t="shared" si="17"/>
        <v>846032.89071961609</v>
      </c>
      <c r="BG15" s="1025">
        <f t="shared" si="18"/>
        <v>28424689.323136345</v>
      </c>
      <c r="BH15" s="1025">
        <f t="shared" si="19"/>
        <v>25651961.100393455</v>
      </c>
      <c r="BI15" s="1025">
        <f t="shared" si="20"/>
        <v>25651961.100393455</v>
      </c>
      <c r="BJ15" s="1025">
        <f t="shared" si="21"/>
        <v>379626.85446775355</v>
      </c>
      <c r="BK15" s="1025">
        <f t="shared" si="22"/>
        <v>379626.85446775355</v>
      </c>
      <c r="BL15" s="1025">
        <f t="shared" si="23"/>
        <v>2798436.2175111752</v>
      </c>
      <c r="BM15" s="1025">
        <f t="shared" si="24"/>
        <v>5138230.7436714554</v>
      </c>
      <c r="BN15" s="1025">
        <f t="shared" si="25"/>
        <v>20869929.97637115</v>
      </c>
      <c r="BO15" s="1025">
        <f t="shared" si="26"/>
        <v>9806170.0731985271</v>
      </c>
      <c r="BP15" s="1025">
        <f t="shared" si="27"/>
        <v>71189854.238516107</v>
      </c>
      <c r="BQ15" s="1025">
        <f t="shared" si="28"/>
        <v>59117231.309573069</v>
      </c>
      <c r="BR15" s="1025">
        <f t="shared" si="29"/>
        <v>37672221.043396257</v>
      </c>
      <c r="BS15" s="1025">
        <f t="shared" si="30"/>
        <v>20884996.811371483</v>
      </c>
      <c r="BT15" s="1025">
        <f t="shared" si="31"/>
        <v>53909176.356298238</v>
      </c>
      <c r="BU15" s="1025">
        <f t="shared" si="32"/>
        <v>19756211.047815241</v>
      </c>
      <c r="BV15" s="1025">
        <f t="shared" si="33"/>
        <v>19756211.047815241</v>
      </c>
      <c r="BW15" s="1025">
        <f t="shared" si="34"/>
        <v>26022921.191661738</v>
      </c>
      <c r="BX15" s="1025">
        <f t="shared" si="35"/>
        <v>26022921.191661738</v>
      </c>
      <c r="BY15" s="1025">
        <f t="shared" si="36"/>
        <v>2032475.8880667803</v>
      </c>
      <c r="BZ15" s="1025">
        <f t="shared" si="37"/>
        <v>1247446.9093390973</v>
      </c>
      <c r="CA15" s="1025">
        <f t="shared" si="38"/>
        <v>1172723.6166669985</v>
      </c>
      <c r="CB15" s="1025">
        <f t="shared" si="39"/>
        <v>1201745.4294203331</v>
      </c>
      <c r="CC15" s="1025">
        <f t="shared" si="40"/>
        <v>9503391.877383884</v>
      </c>
      <c r="CD15" s="1025">
        <f t="shared" si="41"/>
        <v>9504083.6394729596</v>
      </c>
      <c r="CE15" s="1025">
        <f t="shared" si="42"/>
        <v>36508034.662328862</v>
      </c>
      <c r="CF15" s="1025">
        <f t="shared" si="43"/>
        <v>8102670.0440512598</v>
      </c>
    </row>
    <row r="16" spans="1:84" s="631" customFormat="1">
      <c r="A16" s="995" t="s">
        <v>650</v>
      </c>
      <c r="B16" s="1037">
        <v>135078869.35281649</v>
      </c>
      <c r="C16" s="1035"/>
      <c r="D16" s="1035"/>
      <c r="E16" s="1035"/>
      <c r="F16" s="1035">
        <v>831844.35281457275</v>
      </c>
      <c r="G16" s="1035">
        <v>831844.35281457275</v>
      </c>
      <c r="H16" s="1035">
        <v>831844.35281457275</v>
      </c>
      <c r="I16" s="1035"/>
      <c r="J16" s="1035"/>
      <c r="K16" s="1035"/>
      <c r="L16" s="1035">
        <v>9202908.6235927138</v>
      </c>
      <c r="M16" s="1035">
        <v>9202908.6235927138</v>
      </c>
      <c r="N16" s="1035">
        <v>9202908.6235927138</v>
      </c>
      <c r="O16" s="1035">
        <v>9202908.6235927138</v>
      </c>
      <c r="P16" s="1035">
        <v>831844.35281457275</v>
      </c>
      <c r="Q16" s="1035"/>
      <c r="R16" s="1035"/>
      <c r="S16" s="1035"/>
      <c r="T16" s="1035"/>
      <c r="U16" s="1035">
        <v>55217451.741556279</v>
      </c>
      <c r="V16" s="1035">
        <v>-750521.10916771612</v>
      </c>
      <c r="W16" s="1035">
        <v>278546.24934130471</v>
      </c>
      <c r="X16" s="1035">
        <v>278546.24934130471</v>
      </c>
      <c r="Y16" s="1035">
        <v>2766124.4292118512</v>
      </c>
      <c r="Z16" s="1035">
        <v>693121.79156115197</v>
      </c>
      <c r="AA16" s="1035">
        <v>668620.07741584443</v>
      </c>
      <c r="AB16" s="1035">
        <v>4604902.5401851665</v>
      </c>
      <c r="AC16" s="1035">
        <v>2251829.0019807415</v>
      </c>
      <c r="AD16" s="1035">
        <v>-8761865.7302743662</v>
      </c>
      <c r="AE16" s="1035">
        <v>-8761865.7302743662</v>
      </c>
      <c r="AF16" s="1035">
        <v>-8738200.4527646955</v>
      </c>
      <c r="AG16" s="1035">
        <v>-8738200.4527646955</v>
      </c>
      <c r="AH16" s="1035">
        <v>-766599.31881380011</v>
      </c>
      <c r="AI16" s="1035">
        <v>-753083.13981821027</v>
      </c>
      <c r="AJ16" s="1035">
        <v>4541.4600376201915</v>
      </c>
      <c r="AK16" s="1035">
        <v>4541.4600376201915</v>
      </c>
      <c r="AL16" s="1035">
        <v>523915.23375222331</v>
      </c>
      <c r="AM16" s="1035">
        <v>523915.23375222331</v>
      </c>
      <c r="AN16" s="1035">
        <v>-36136389.108555622</v>
      </c>
      <c r="AO16" s="1035">
        <v>1079154.4158164314</v>
      </c>
      <c r="AP16" s="987"/>
      <c r="AQ16" s="987"/>
      <c r="AR16" s="1039" t="s">
        <v>650</v>
      </c>
      <c r="AS16" s="1036">
        <f t="shared" si="4"/>
        <v>135078869.35281649</v>
      </c>
      <c r="AT16" s="1025">
        <f t="shared" si="5"/>
        <v>3894089.1</v>
      </c>
      <c r="AU16" s="1025">
        <f t="shared" si="6"/>
        <v>31718020.090000004</v>
      </c>
      <c r="AV16" s="1025">
        <f t="shared" si="7"/>
        <v>118337483.82999998</v>
      </c>
      <c r="AW16" s="1025">
        <f t="shared" si="8"/>
        <v>175766398.03634325</v>
      </c>
      <c r="AX16" s="1025">
        <f t="shared" si="9"/>
        <v>24373984.612754393</v>
      </c>
      <c r="AY16" s="1025">
        <f t="shared" si="10"/>
        <v>24373984.612754393</v>
      </c>
      <c r="AZ16" s="1025">
        <f t="shared" si="11"/>
        <v>379626.85446775355</v>
      </c>
      <c r="BA16" s="1025">
        <f t="shared" si="12"/>
        <v>379626.85446775355</v>
      </c>
      <c r="BB16" s="1025">
        <f t="shared" si="13"/>
        <v>379626.85446775355</v>
      </c>
      <c r="BC16" s="1025">
        <f t="shared" si="14"/>
        <v>10048941.514312331</v>
      </c>
      <c r="BD16" s="1025">
        <f t="shared" si="15"/>
        <v>10048941.514312331</v>
      </c>
      <c r="BE16" s="1025">
        <f t="shared" si="16"/>
        <v>10048941.514312331</v>
      </c>
      <c r="BF16" s="1025">
        <f t="shared" si="17"/>
        <v>10048941.514312331</v>
      </c>
      <c r="BG16" s="1025">
        <f t="shared" si="18"/>
        <v>29256533.675950918</v>
      </c>
      <c r="BH16" s="1025">
        <f t="shared" si="19"/>
        <v>25651961.100393455</v>
      </c>
      <c r="BI16" s="1025">
        <f t="shared" si="20"/>
        <v>25651961.100393455</v>
      </c>
      <c r="BJ16" s="1025">
        <f t="shared" si="21"/>
        <v>379626.85446775355</v>
      </c>
      <c r="BK16" s="1025">
        <f t="shared" si="22"/>
        <v>379626.85446775355</v>
      </c>
      <c r="BL16" s="1025">
        <f t="shared" si="23"/>
        <v>58015887.959067456</v>
      </c>
      <c r="BM16" s="1025">
        <f t="shared" si="24"/>
        <v>4387709.634503739</v>
      </c>
      <c r="BN16" s="1025">
        <f t="shared" si="25"/>
        <v>21148476.225712456</v>
      </c>
      <c r="BO16" s="1025">
        <f t="shared" si="26"/>
        <v>10084716.322539832</v>
      </c>
      <c r="BP16" s="1025">
        <f t="shared" si="27"/>
        <v>73955978.667727962</v>
      </c>
      <c r="BQ16" s="1025">
        <f t="shared" si="28"/>
        <v>59810353.101134218</v>
      </c>
      <c r="BR16" s="1025">
        <f t="shared" si="29"/>
        <v>38340841.120812103</v>
      </c>
      <c r="BS16" s="1025">
        <f t="shared" si="30"/>
        <v>25489899.351556651</v>
      </c>
      <c r="BT16" s="1025">
        <f t="shared" si="31"/>
        <v>56161005.358278982</v>
      </c>
      <c r="BU16" s="1025">
        <f t="shared" si="32"/>
        <v>10994345.317540875</v>
      </c>
      <c r="BV16" s="1025">
        <f t="shared" si="33"/>
        <v>10994345.317540875</v>
      </c>
      <c r="BW16" s="1025">
        <f t="shared" si="34"/>
        <v>17284720.73889704</v>
      </c>
      <c r="BX16" s="1025">
        <f t="shared" si="35"/>
        <v>17284720.73889704</v>
      </c>
      <c r="BY16" s="1025">
        <f t="shared" si="36"/>
        <v>1265876.5692529802</v>
      </c>
      <c r="BZ16" s="1025">
        <f t="shared" si="37"/>
        <v>494363.76952088706</v>
      </c>
      <c r="CA16" s="1025">
        <f t="shared" si="38"/>
        <v>1177265.0767046188</v>
      </c>
      <c r="CB16" s="1025">
        <f t="shared" si="39"/>
        <v>1206286.8894579534</v>
      </c>
      <c r="CC16" s="1025">
        <f t="shared" si="40"/>
        <v>10027307.111136107</v>
      </c>
      <c r="CD16" s="1025">
        <f t="shared" si="41"/>
        <v>10027998.873225182</v>
      </c>
      <c r="CE16" s="1025">
        <f t="shared" si="42"/>
        <v>371645.55377323925</v>
      </c>
      <c r="CF16" s="1025">
        <f t="shared" si="43"/>
        <v>9181824.4598676916</v>
      </c>
    </row>
    <row r="17" spans="1:84" s="631" customFormat="1">
      <c r="A17" s="995" t="s">
        <v>655</v>
      </c>
      <c r="B17" s="1037">
        <v>276465893</v>
      </c>
      <c r="C17" s="1035"/>
      <c r="D17" s="1035"/>
      <c r="E17" s="1035"/>
      <c r="F17" s="1035"/>
      <c r="G17" s="1035"/>
      <c r="H17" s="1035"/>
      <c r="I17" s="1035">
        <v>14245750.165462838</v>
      </c>
      <c r="J17" s="1035">
        <v>14245750.165462838</v>
      </c>
      <c r="K17" s="1035">
        <v>14245750.165462838</v>
      </c>
      <c r="L17" s="1035">
        <v>14245750.165462838</v>
      </c>
      <c r="M17" s="1035">
        <v>14245750.165462838</v>
      </c>
      <c r="N17" s="1035">
        <v>25715094.420880042</v>
      </c>
      <c r="O17" s="1035">
        <v>25715094.420880042</v>
      </c>
      <c r="P17" s="1035"/>
      <c r="Q17" s="1035"/>
      <c r="R17" s="1035"/>
      <c r="S17" s="1035">
        <v>14245750.165462838</v>
      </c>
      <c r="T17" s="1035">
        <v>14245750.165462838</v>
      </c>
      <c r="U17" s="1035"/>
      <c r="V17" s="1035">
        <v>240780.03487990337</v>
      </c>
      <c r="W17" s="1035">
        <v>1006698.0303622913</v>
      </c>
      <c r="X17" s="1035">
        <v>1007432.8405289566</v>
      </c>
      <c r="Y17" s="1035">
        <v>-10134913.628461681</v>
      </c>
      <c r="Z17" s="1035">
        <v>-2391752.804934802</v>
      </c>
      <c r="AA17" s="1035">
        <v>3673331.2681712448</v>
      </c>
      <c r="AB17" s="1035">
        <v>-10831234.968790121</v>
      </c>
      <c r="AC17" s="1035">
        <v>-10744290.652700722</v>
      </c>
      <c r="AD17" s="1035">
        <v>-10983937.470430452</v>
      </c>
      <c r="AE17" s="1035">
        <v>-10983937.470430452</v>
      </c>
      <c r="AF17" s="1035">
        <v>-17222953.256370999</v>
      </c>
      <c r="AG17" s="1035">
        <v>-17222953.256370999</v>
      </c>
      <c r="AH17" s="1035">
        <v>186344.18922284976</v>
      </c>
      <c r="AI17" s="1035">
        <v>131016.48810017538</v>
      </c>
      <c r="AJ17" s="1035">
        <v>4228.2430322978589</v>
      </c>
      <c r="AK17" s="1035">
        <v>4228.2430322978589</v>
      </c>
      <c r="AL17" s="1035">
        <v>-9697732.516494967</v>
      </c>
      <c r="AM17" s="1035">
        <v>-9698467.326661624</v>
      </c>
      <c r="AN17" s="1035">
        <v>397816.7019651102</v>
      </c>
      <c r="AO17" s="1035">
        <v>415904.01235159038</v>
      </c>
      <c r="AP17" s="987"/>
      <c r="AQ17" s="987"/>
      <c r="AR17" s="1039" t="s">
        <v>655</v>
      </c>
      <c r="AS17" s="1036">
        <f t="shared" si="4"/>
        <v>276465893</v>
      </c>
      <c r="AT17" s="1025">
        <f t="shared" si="5"/>
        <v>3894089.1</v>
      </c>
      <c r="AU17" s="1025">
        <f t="shared" si="6"/>
        <v>31718020.090000004</v>
      </c>
      <c r="AV17" s="1025">
        <f t="shared" si="7"/>
        <v>118337483.82999998</v>
      </c>
      <c r="AW17" s="1025">
        <f t="shared" si="8"/>
        <v>175766398.03634325</v>
      </c>
      <c r="AX17" s="1025">
        <f t="shared" si="9"/>
        <v>24373984.612754393</v>
      </c>
      <c r="AY17" s="1025">
        <f t="shared" si="10"/>
        <v>24373984.612754393</v>
      </c>
      <c r="AZ17" s="1025">
        <f t="shared" si="11"/>
        <v>14625377.019930592</v>
      </c>
      <c r="BA17" s="1025">
        <f t="shared" si="12"/>
        <v>14625377.019930592</v>
      </c>
      <c r="BB17" s="1025">
        <f t="shared" si="13"/>
        <v>14625377.019930592</v>
      </c>
      <c r="BC17" s="1025">
        <f t="shared" si="14"/>
        <v>24294691.679775171</v>
      </c>
      <c r="BD17" s="1025">
        <f t="shared" si="15"/>
        <v>24294691.679775171</v>
      </c>
      <c r="BE17" s="1025">
        <f t="shared" si="16"/>
        <v>35764035.935192376</v>
      </c>
      <c r="BF17" s="1025">
        <f t="shared" si="17"/>
        <v>35764035.935192376</v>
      </c>
      <c r="BG17" s="1025">
        <f t="shared" si="18"/>
        <v>29256533.675950918</v>
      </c>
      <c r="BH17" s="1025">
        <f t="shared" si="19"/>
        <v>25651961.100393455</v>
      </c>
      <c r="BI17" s="1025">
        <f t="shared" si="20"/>
        <v>25651961.100393455</v>
      </c>
      <c r="BJ17" s="1025">
        <f t="shared" si="21"/>
        <v>14625377.019930592</v>
      </c>
      <c r="BK17" s="1025">
        <f t="shared" si="22"/>
        <v>14625377.019930592</v>
      </c>
      <c r="BL17" s="1025">
        <f t="shared" si="23"/>
        <v>58015887.959067456</v>
      </c>
      <c r="BM17" s="1025">
        <f t="shared" si="24"/>
        <v>4628489.6693836423</v>
      </c>
      <c r="BN17" s="1025">
        <f t="shared" si="25"/>
        <v>22155174.256074749</v>
      </c>
      <c r="BO17" s="1025">
        <f t="shared" si="26"/>
        <v>11092149.16306879</v>
      </c>
      <c r="BP17" s="1025">
        <f t="shared" si="27"/>
        <v>63821065.039266281</v>
      </c>
      <c r="BQ17" s="1025">
        <f t="shared" si="28"/>
        <v>57418600.296199419</v>
      </c>
      <c r="BR17" s="1025">
        <f t="shared" si="29"/>
        <v>42014172.388983347</v>
      </c>
      <c r="BS17" s="1025">
        <f t="shared" si="30"/>
        <v>14658664.38276653</v>
      </c>
      <c r="BT17" s="1025">
        <f t="shared" si="31"/>
        <v>45416714.70557826</v>
      </c>
      <c r="BU17" s="1025">
        <f t="shared" si="32"/>
        <v>10407.847110422328</v>
      </c>
      <c r="BV17" s="1025">
        <f t="shared" si="33"/>
        <v>10407.847110422328</v>
      </c>
      <c r="BW17" s="1025">
        <f t="shared" si="34"/>
        <v>61767.482526041567</v>
      </c>
      <c r="BX17" s="1025">
        <f t="shared" si="35"/>
        <v>61767.482526041567</v>
      </c>
      <c r="BY17" s="1025">
        <f t="shared" si="36"/>
        <v>1452220.7584758298</v>
      </c>
      <c r="BZ17" s="1025">
        <f t="shared" si="37"/>
        <v>625380.25762106245</v>
      </c>
      <c r="CA17" s="1025">
        <f t="shared" si="38"/>
        <v>1181493.3197369166</v>
      </c>
      <c r="CB17" s="1025">
        <f t="shared" si="39"/>
        <v>1210515.1324902512</v>
      </c>
      <c r="CC17" s="1025">
        <f t="shared" si="40"/>
        <v>329574.59464113973</v>
      </c>
      <c r="CD17" s="1025">
        <f t="shared" si="41"/>
        <v>329531.54656355828</v>
      </c>
      <c r="CE17" s="1025">
        <f t="shared" si="42"/>
        <v>769462.2557383494</v>
      </c>
      <c r="CF17" s="1025">
        <f t="shared" si="43"/>
        <v>9597728.4722192828</v>
      </c>
    </row>
    <row r="18" spans="1:84" s="631" customFormat="1">
      <c r="A18" s="995" t="s">
        <v>656</v>
      </c>
      <c r="B18" s="1037">
        <v>3878332.9999980927</v>
      </c>
      <c r="C18" s="1035"/>
      <c r="D18" s="1035"/>
      <c r="E18" s="1035"/>
      <c r="F18" s="1035"/>
      <c r="G18" s="1035"/>
      <c r="H18" s="1035"/>
      <c r="I18" s="1035">
        <v>111111.11111111108</v>
      </c>
      <c r="J18" s="1035">
        <v>111111.11111111108</v>
      </c>
      <c r="K18" s="1035">
        <v>111111.11111111108</v>
      </c>
      <c r="L18" s="1035">
        <v>111111.11111111108</v>
      </c>
      <c r="M18" s="1035">
        <v>111111.11111111108</v>
      </c>
      <c r="N18" s="1035">
        <v>111111.11111111108</v>
      </c>
      <c r="O18" s="1035">
        <v>111111.11111111108</v>
      </c>
      <c r="P18" s="1035"/>
      <c r="Q18" s="1035"/>
      <c r="R18" s="1035"/>
      <c r="S18" s="1035">
        <v>111111.11111111108</v>
      </c>
      <c r="T18" s="1035">
        <v>111111.11111111108</v>
      </c>
      <c r="U18" s="1035"/>
      <c r="V18" s="1035">
        <v>165541.24472616898</v>
      </c>
      <c r="W18" s="1035">
        <v>514042.92391524732</v>
      </c>
      <c r="X18" s="1035">
        <v>548243.31769820582</v>
      </c>
      <c r="Y18" s="1035">
        <v>14398551.508959856</v>
      </c>
      <c r="Z18" s="1035">
        <v>10969970.828212306</v>
      </c>
      <c r="AA18" s="1035">
        <v>3344324.5377820553</v>
      </c>
      <c r="AB18" s="1035">
        <v>1364866.5378245544</v>
      </c>
      <c r="AC18" s="1035">
        <v>2634327.379981719</v>
      </c>
      <c r="AD18" s="1035">
        <v>181909.33810612987</v>
      </c>
      <c r="AE18" s="1035">
        <v>181909.33810612987</v>
      </c>
      <c r="AF18" s="1035">
        <v>189565.34054297218</v>
      </c>
      <c r="AG18" s="1035">
        <v>189565.34054297218</v>
      </c>
      <c r="AH18" s="1035">
        <v>86846.8983689007</v>
      </c>
      <c r="AI18" s="1035">
        <v>6741.8240399546221</v>
      </c>
      <c r="AJ18" s="1035">
        <v>6120.0191058327719</v>
      </c>
      <c r="AK18" s="1035">
        <v>6120.0191058327719</v>
      </c>
      <c r="AL18" s="1035">
        <v>-56646.717063011441</v>
      </c>
      <c r="AM18" s="1035">
        <v>-56646.717063011441</v>
      </c>
      <c r="AN18" s="1035">
        <v>1431336.3310148481</v>
      </c>
      <c r="AO18" s="1035">
        <v>473100.70609233429</v>
      </c>
      <c r="AP18" s="987"/>
      <c r="AQ18" s="987"/>
      <c r="AR18" s="1039" t="s">
        <v>656</v>
      </c>
      <c r="AS18" s="1036">
        <f t="shared" si="4"/>
        <v>3878332.9999980927</v>
      </c>
      <c r="AT18" s="1025">
        <f t="shared" si="5"/>
        <v>3894089.1</v>
      </c>
      <c r="AU18" s="1025">
        <f t="shared" si="6"/>
        <v>31718020.090000004</v>
      </c>
      <c r="AV18" s="1025">
        <f t="shared" si="7"/>
        <v>118337483.82999998</v>
      </c>
      <c r="AW18" s="1025">
        <f t="shared" si="8"/>
        <v>175766398.03634325</v>
      </c>
      <c r="AX18" s="1025">
        <f t="shared" si="9"/>
        <v>24373984.612754393</v>
      </c>
      <c r="AY18" s="1025">
        <f t="shared" si="10"/>
        <v>24373984.612754393</v>
      </c>
      <c r="AZ18" s="1025">
        <f t="shared" si="11"/>
        <v>14736488.131041704</v>
      </c>
      <c r="BA18" s="1025">
        <f t="shared" si="12"/>
        <v>14736488.131041704</v>
      </c>
      <c r="BB18" s="1025">
        <f t="shared" si="13"/>
        <v>14736488.131041704</v>
      </c>
      <c r="BC18" s="1025">
        <f t="shared" si="14"/>
        <v>24405802.790886283</v>
      </c>
      <c r="BD18" s="1025">
        <f t="shared" si="15"/>
        <v>24405802.790886283</v>
      </c>
      <c r="BE18" s="1025">
        <f t="shared" si="16"/>
        <v>35875147.046303488</v>
      </c>
      <c r="BF18" s="1025">
        <f t="shared" si="17"/>
        <v>35875147.046303488</v>
      </c>
      <c r="BG18" s="1025">
        <f t="shared" si="18"/>
        <v>29256533.675950918</v>
      </c>
      <c r="BH18" s="1025">
        <f t="shared" si="19"/>
        <v>25651961.100393455</v>
      </c>
      <c r="BI18" s="1025">
        <f t="shared" si="20"/>
        <v>25651961.100393455</v>
      </c>
      <c r="BJ18" s="1025">
        <f t="shared" si="21"/>
        <v>14736488.131041704</v>
      </c>
      <c r="BK18" s="1025">
        <f t="shared" si="22"/>
        <v>14736488.131041704</v>
      </c>
      <c r="BL18" s="1025">
        <f t="shared" si="23"/>
        <v>58015887.959067456</v>
      </c>
      <c r="BM18" s="1025">
        <f t="shared" si="24"/>
        <v>4794030.9141098112</v>
      </c>
      <c r="BN18" s="1025">
        <f t="shared" si="25"/>
        <v>22669217.179989997</v>
      </c>
      <c r="BO18" s="1025">
        <f t="shared" si="26"/>
        <v>11640392.480766997</v>
      </c>
      <c r="BP18" s="1025">
        <f t="shared" si="27"/>
        <v>78219616.548226133</v>
      </c>
      <c r="BQ18" s="1025">
        <f t="shared" si="28"/>
        <v>68388571.124411732</v>
      </c>
      <c r="BR18" s="1025">
        <f t="shared" si="29"/>
        <v>45358496.926765405</v>
      </c>
      <c r="BS18" s="1025">
        <f t="shared" si="30"/>
        <v>16023530.920591084</v>
      </c>
      <c r="BT18" s="1025">
        <f t="shared" si="31"/>
        <v>48051042.085559979</v>
      </c>
      <c r="BU18" s="1025">
        <f t="shared" si="32"/>
        <v>192317.1852165522</v>
      </c>
      <c r="BV18" s="1025">
        <f t="shared" si="33"/>
        <v>192317.1852165522</v>
      </c>
      <c r="BW18" s="1025">
        <f t="shared" si="34"/>
        <v>251332.82306901374</v>
      </c>
      <c r="BX18" s="1025">
        <f t="shared" si="35"/>
        <v>251332.82306901374</v>
      </c>
      <c r="BY18" s="1025">
        <f t="shared" si="36"/>
        <v>1539067.6568447305</v>
      </c>
      <c r="BZ18" s="1025">
        <f t="shared" si="37"/>
        <v>632122.08166101703</v>
      </c>
      <c r="CA18" s="1025">
        <f t="shared" si="38"/>
        <v>1187613.3388427494</v>
      </c>
      <c r="CB18" s="1025">
        <f t="shared" si="39"/>
        <v>1216635.151596084</v>
      </c>
      <c r="CC18" s="1025">
        <f t="shared" si="40"/>
        <v>272927.8775781283</v>
      </c>
      <c r="CD18" s="1025">
        <f t="shared" si="41"/>
        <v>272884.82950054685</v>
      </c>
      <c r="CE18" s="1025">
        <f t="shared" si="42"/>
        <v>2200798.5867531975</v>
      </c>
      <c r="CF18" s="1025">
        <f t="shared" si="43"/>
        <v>10070829.178311616</v>
      </c>
    </row>
    <row r="19" spans="1:84" s="631" customFormat="1">
      <c r="A19" s="995" t="s">
        <v>657</v>
      </c>
      <c r="B19" s="1037">
        <v>4113333</v>
      </c>
      <c r="C19" s="1035"/>
      <c r="D19" s="1035"/>
      <c r="E19" s="1035"/>
      <c r="F19" s="1035"/>
      <c r="G19" s="1035"/>
      <c r="H19" s="1035"/>
      <c r="I19" s="1035"/>
      <c r="J19" s="1035"/>
      <c r="K19" s="1035"/>
      <c r="L19" s="1035"/>
      <c r="M19" s="1035"/>
      <c r="N19" s="1035"/>
      <c r="O19" s="1035"/>
      <c r="P19" s="1035"/>
      <c r="Q19" s="1035"/>
      <c r="R19" s="1035"/>
      <c r="S19" s="1035"/>
      <c r="T19" s="1035"/>
      <c r="U19" s="1035"/>
      <c r="V19" s="1035">
        <v>143038.76754855213</v>
      </c>
      <c r="W19" s="1035">
        <v>141296.55741718874</v>
      </c>
      <c r="X19" s="1035">
        <v>173204.51911061667</v>
      </c>
      <c r="Y19" s="1035">
        <v>7110731.1408608863</v>
      </c>
      <c r="Z19" s="1035">
        <v>5690922.0306471409</v>
      </c>
      <c r="AA19" s="1035">
        <v>2418229.1521014911</v>
      </c>
      <c r="AB19" s="1035">
        <v>1459954.9413205762</v>
      </c>
      <c r="AC19" s="1035">
        <v>1575656.6622384635</v>
      </c>
      <c r="AD19" s="1035">
        <v>177768.34808284722</v>
      </c>
      <c r="AE19" s="1035">
        <v>177768.34808284722</v>
      </c>
      <c r="AF19" s="1035">
        <v>184911.17322193316</v>
      </c>
      <c r="AG19" s="1035">
        <v>184911.17322193316</v>
      </c>
      <c r="AH19" s="1035">
        <v>81004.042763136487</v>
      </c>
      <c r="AI19" s="1035">
        <v>6268.3640058110905</v>
      </c>
      <c r="AJ19" s="1035">
        <v>5542.3959285688625</v>
      </c>
      <c r="AK19" s="1035">
        <v>5542.3959285688625</v>
      </c>
      <c r="AL19" s="1035">
        <v>44382.583173895517</v>
      </c>
      <c r="AM19" s="1035">
        <v>44382.583173895517</v>
      </c>
      <c r="AN19" s="1035">
        <v>800314.58945371024</v>
      </c>
      <c r="AO19" s="1035">
        <v>103120.2317179497</v>
      </c>
      <c r="AP19" s="987"/>
      <c r="AQ19" s="987"/>
      <c r="AR19" s="1039" t="s">
        <v>657</v>
      </c>
      <c r="AS19" s="1036">
        <f t="shared" si="4"/>
        <v>4113333</v>
      </c>
      <c r="AT19" s="1025">
        <f t="shared" si="5"/>
        <v>3894089.1</v>
      </c>
      <c r="AU19" s="1025">
        <f t="shared" si="6"/>
        <v>31718020.090000004</v>
      </c>
      <c r="AV19" s="1025">
        <f t="shared" si="7"/>
        <v>118337483.82999998</v>
      </c>
      <c r="AW19" s="1025">
        <f t="shared" si="8"/>
        <v>175766398.03634325</v>
      </c>
      <c r="AX19" s="1025">
        <f t="shared" si="9"/>
        <v>24373984.612754393</v>
      </c>
      <c r="AY19" s="1025">
        <f t="shared" si="10"/>
        <v>24373984.612754393</v>
      </c>
      <c r="AZ19" s="1025">
        <f t="shared" si="11"/>
        <v>14736488.131041704</v>
      </c>
      <c r="BA19" s="1025">
        <f t="shared" si="12"/>
        <v>14736488.131041704</v>
      </c>
      <c r="BB19" s="1025">
        <f t="shared" si="13"/>
        <v>14736488.131041704</v>
      </c>
      <c r="BC19" s="1025">
        <f t="shared" si="14"/>
        <v>24405802.790886283</v>
      </c>
      <c r="BD19" s="1025">
        <f t="shared" si="15"/>
        <v>24405802.790886283</v>
      </c>
      <c r="BE19" s="1025">
        <f t="shared" si="16"/>
        <v>35875147.046303488</v>
      </c>
      <c r="BF19" s="1025">
        <f t="shared" si="17"/>
        <v>35875147.046303488</v>
      </c>
      <c r="BG19" s="1025">
        <f t="shared" si="18"/>
        <v>29256533.675950918</v>
      </c>
      <c r="BH19" s="1025">
        <f t="shared" si="19"/>
        <v>25651961.100393455</v>
      </c>
      <c r="BI19" s="1025">
        <f t="shared" si="20"/>
        <v>25651961.100393455</v>
      </c>
      <c r="BJ19" s="1025">
        <f t="shared" si="21"/>
        <v>14736488.131041704</v>
      </c>
      <c r="BK19" s="1025">
        <f t="shared" si="22"/>
        <v>14736488.131041704</v>
      </c>
      <c r="BL19" s="1025">
        <f t="shared" si="23"/>
        <v>58015887.959067456</v>
      </c>
      <c r="BM19" s="1025">
        <f t="shared" si="24"/>
        <v>4937069.681658363</v>
      </c>
      <c r="BN19" s="1025">
        <f t="shared" si="25"/>
        <v>22810513.737407185</v>
      </c>
      <c r="BO19" s="1025">
        <f t="shared" si="26"/>
        <v>11813596.999877613</v>
      </c>
      <c r="BP19" s="1025">
        <f t="shared" si="27"/>
        <v>85330347.689087018</v>
      </c>
      <c r="BQ19" s="1025">
        <f t="shared" si="28"/>
        <v>74079493.155058876</v>
      </c>
      <c r="BR19" s="1025">
        <f t="shared" si="29"/>
        <v>47776726.078866899</v>
      </c>
      <c r="BS19" s="1025">
        <f t="shared" si="30"/>
        <v>17483485.861911662</v>
      </c>
      <c r="BT19" s="1025">
        <f t="shared" si="31"/>
        <v>49626698.747798443</v>
      </c>
      <c r="BU19" s="1025">
        <f t="shared" si="32"/>
        <v>370085.53329939942</v>
      </c>
      <c r="BV19" s="1025">
        <f t="shared" si="33"/>
        <v>370085.53329939942</v>
      </c>
      <c r="BW19" s="1025">
        <f t="shared" si="34"/>
        <v>436243.9962909469</v>
      </c>
      <c r="BX19" s="1025">
        <f t="shared" si="35"/>
        <v>436243.9962909469</v>
      </c>
      <c r="BY19" s="1025">
        <f t="shared" si="36"/>
        <v>1620071.699607867</v>
      </c>
      <c r="BZ19" s="1025">
        <f t="shared" si="37"/>
        <v>638390.44566682808</v>
      </c>
      <c r="CA19" s="1025">
        <f t="shared" si="38"/>
        <v>1193155.7347713183</v>
      </c>
      <c r="CB19" s="1025">
        <f t="shared" si="39"/>
        <v>1222177.5475246529</v>
      </c>
      <c r="CC19" s="1025">
        <f t="shared" si="40"/>
        <v>317310.46075202385</v>
      </c>
      <c r="CD19" s="1025">
        <f t="shared" si="41"/>
        <v>317267.4126744424</v>
      </c>
      <c r="CE19" s="1025">
        <f t="shared" si="42"/>
        <v>3001113.1762069077</v>
      </c>
      <c r="CF19" s="1025">
        <f t="shared" si="43"/>
        <v>10173949.410029566</v>
      </c>
    </row>
    <row r="20" spans="1:84" s="631" customFormat="1">
      <c r="A20" s="995" t="s">
        <v>658</v>
      </c>
      <c r="B20" s="1037">
        <v>27941333.000001907</v>
      </c>
      <c r="C20" s="1035"/>
      <c r="D20" s="1035"/>
      <c r="E20" s="1035"/>
      <c r="F20" s="1035"/>
      <c r="G20" s="1035"/>
      <c r="H20" s="1035"/>
      <c r="I20" s="1035"/>
      <c r="J20" s="1035"/>
      <c r="K20" s="1035"/>
      <c r="L20" s="1035"/>
      <c r="M20" s="1035"/>
      <c r="N20" s="1035"/>
      <c r="O20" s="1035"/>
      <c r="P20" s="1035"/>
      <c r="Q20" s="1035"/>
      <c r="R20" s="1035"/>
      <c r="S20" s="1035"/>
      <c r="T20" s="1035"/>
      <c r="U20" s="1035"/>
      <c r="V20" s="1035">
        <v>143995.86584352623</v>
      </c>
      <c r="W20" s="1035">
        <v>71434.674039510865</v>
      </c>
      <c r="X20" s="1035">
        <v>104310.35867748344</v>
      </c>
      <c r="Y20" s="1035">
        <v>9564095.796274161</v>
      </c>
      <c r="Z20" s="1035">
        <v>3942417.2391568199</v>
      </c>
      <c r="AA20" s="1035">
        <v>1019996.4581922326</v>
      </c>
      <c r="AB20" s="1035">
        <v>1505400.0858677407</v>
      </c>
      <c r="AC20" s="1035">
        <v>924483.09207760263</v>
      </c>
      <c r="AD20" s="1035">
        <v>275134.73116780381</v>
      </c>
      <c r="AE20" s="1035">
        <v>275134.73116780381</v>
      </c>
      <c r="AF20" s="1035">
        <v>282494.1880003328</v>
      </c>
      <c r="AG20" s="1035">
        <v>282494.1880003328</v>
      </c>
      <c r="AH20" s="1035">
        <v>85727.710783912131</v>
      </c>
      <c r="AI20" s="1035">
        <v>8725.4055399290864</v>
      </c>
      <c r="AJ20" s="1035">
        <v>5627.440525097225</v>
      </c>
      <c r="AK20" s="1035">
        <v>5627.440525097225</v>
      </c>
      <c r="AL20" s="1035">
        <v>78276.594176954721</v>
      </c>
      <c r="AM20" s="1035">
        <v>78276.594176954721</v>
      </c>
      <c r="AN20" s="1035">
        <v>1181148.8219450945</v>
      </c>
      <c r="AO20" s="1035">
        <v>29833.583861609208</v>
      </c>
      <c r="AP20" s="987"/>
      <c r="AQ20" s="987"/>
      <c r="AR20" s="1039" t="s">
        <v>658</v>
      </c>
      <c r="AS20" s="1036">
        <f t="shared" si="4"/>
        <v>27941333.000001907</v>
      </c>
      <c r="AT20" s="1025">
        <f t="shared" si="5"/>
        <v>3894089.1</v>
      </c>
      <c r="AU20" s="1025">
        <f t="shared" si="6"/>
        <v>31718020.090000004</v>
      </c>
      <c r="AV20" s="1025">
        <f t="shared" si="7"/>
        <v>118337483.82999998</v>
      </c>
      <c r="AW20" s="1025">
        <f t="shared" si="8"/>
        <v>175766398.03634325</v>
      </c>
      <c r="AX20" s="1025">
        <f t="shared" si="9"/>
        <v>24373984.612754393</v>
      </c>
      <c r="AY20" s="1025">
        <f t="shared" si="10"/>
        <v>24373984.612754393</v>
      </c>
      <c r="AZ20" s="1025">
        <f t="shared" si="11"/>
        <v>14736488.131041704</v>
      </c>
      <c r="BA20" s="1025">
        <f t="shared" si="12"/>
        <v>14736488.131041704</v>
      </c>
      <c r="BB20" s="1025">
        <f t="shared" si="13"/>
        <v>14736488.131041704</v>
      </c>
      <c r="BC20" s="1025">
        <f t="shared" si="14"/>
        <v>24405802.790886283</v>
      </c>
      <c r="BD20" s="1025">
        <f t="shared" si="15"/>
        <v>24405802.790886283</v>
      </c>
      <c r="BE20" s="1025">
        <f t="shared" si="16"/>
        <v>35875147.046303488</v>
      </c>
      <c r="BF20" s="1025">
        <f t="shared" si="17"/>
        <v>35875147.046303488</v>
      </c>
      <c r="BG20" s="1025">
        <f t="shared" si="18"/>
        <v>29256533.675950918</v>
      </c>
      <c r="BH20" s="1025">
        <f t="shared" si="19"/>
        <v>25651961.100393455</v>
      </c>
      <c r="BI20" s="1025">
        <f t="shared" si="20"/>
        <v>25651961.100393455</v>
      </c>
      <c r="BJ20" s="1025">
        <f t="shared" si="21"/>
        <v>14736488.131041704</v>
      </c>
      <c r="BK20" s="1025">
        <f t="shared" si="22"/>
        <v>14736488.131041704</v>
      </c>
      <c r="BL20" s="1025">
        <f t="shared" si="23"/>
        <v>58015887.959067456</v>
      </c>
      <c r="BM20" s="1025">
        <f t="shared" si="24"/>
        <v>5081065.5475018891</v>
      </c>
      <c r="BN20" s="1025">
        <f t="shared" si="25"/>
        <v>22881948.411446694</v>
      </c>
      <c r="BO20" s="1025">
        <f t="shared" si="26"/>
        <v>11917907.358555097</v>
      </c>
      <c r="BP20" s="1025">
        <f t="shared" si="27"/>
        <v>94894443.485361174</v>
      </c>
      <c r="BQ20" s="1025">
        <f t="shared" si="28"/>
        <v>78021910.394215703</v>
      </c>
      <c r="BR20" s="1025">
        <f t="shared" si="29"/>
        <v>48796722.537059128</v>
      </c>
      <c r="BS20" s="1025">
        <f t="shared" si="30"/>
        <v>18988885.947779402</v>
      </c>
      <c r="BT20" s="1025">
        <f t="shared" si="31"/>
        <v>50551181.839876048</v>
      </c>
      <c r="BU20" s="1025">
        <f t="shared" si="32"/>
        <v>645220.26446720329</v>
      </c>
      <c r="BV20" s="1025">
        <f t="shared" si="33"/>
        <v>645220.26446720329</v>
      </c>
      <c r="BW20" s="1025">
        <f t="shared" si="34"/>
        <v>718738.18429127964</v>
      </c>
      <c r="BX20" s="1025">
        <f t="shared" si="35"/>
        <v>718738.18429127964</v>
      </c>
      <c r="BY20" s="1025">
        <f t="shared" si="36"/>
        <v>1705799.4103917792</v>
      </c>
      <c r="BZ20" s="1025">
        <f t="shared" si="37"/>
        <v>647115.85120675713</v>
      </c>
      <c r="CA20" s="1025">
        <f t="shared" si="38"/>
        <v>1198783.1752964156</v>
      </c>
      <c r="CB20" s="1025">
        <f t="shared" si="39"/>
        <v>1227804.9880497502</v>
      </c>
      <c r="CC20" s="1025">
        <f t="shared" si="40"/>
        <v>395587.05492897856</v>
      </c>
      <c r="CD20" s="1025">
        <f t="shared" si="41"/>
        <v>395544.00685139711</v>
      </c>
      <c r="CE20" s="1025">
        <f t="shared" si="42"/>
        <v>4182261.9981520022</v>
      </c>
      <c r="CF20" s="1025">
        <f t="shared" si="43"/>
        <v>10203782.993891176</v>
      </c>
    </row>
    <row r="21" spans="1:84" s="631" customFormat="1">
      <c r="A21" s="995" t="s">
        <v>659</v>
      </c>
      <c r="B21" s="1037">
        <v>31860185</v>
      </c>
      <c r="C21" s="1035">
        <v>31698148</v>
      </c>
      <c r="D21" s="1035"/>
      <c r="E21" s="1035"/>
      <c r="F21" s="1035"/>
      <c r="G21" s="1035"/>
      <c r="H21" s="1035"/>
      <c r="I21" s="1035"/>
      <c r="J21" s="1035"/>
      <c r="K21" s="1035"/>
      <c r="L21" s="1035"/>
      <c r="M21" s="1035"/>
      <c r="N21" s="1035"/>
      <c r="O21" s="1035"/>
      <c r="P21" s="1035"/>
      <c r="Q21" s="1035"/>
      <c r="R21" s="1035"/>
      <c r="S21" s="1035"/>
      <c r="T21" s="1035"/>
      <c r="U21" s="1035"/>
      <c r="V21" s="1035">
        <v>117436.3594615645</v>
      </c>
      <c r="W21" s="1035">
        <v>57307.738762128065</v>
      </c>
      <c r="X21" s="1035">
        <v>84550.532364114522</v>
      </c>
      <c r="Y21" s="1035">
        <v>4393711.2986588711</v>
      </c>
      <c r="Z21" s="1035">
        <v>3130712.9514437518</v>
      </c>
      <c r="AA21" s="1035">
        <v>761644.91599116765</v>
      </c>
      <c r="AB21" s="1035">
        <v>5783797.6286800373</v>
      </c>
      <c r="AC21" s="1035">
        <v>855835.96278168214</v>
      </c>
      <c r="AD21" s="1035">
        <v>314440.77424203191</v>
      </c>
      <c r="AE21" s="1035">
        <v>314440.77424203191</v>
      </c>
      <c r="AF21" s="1035">
        <v>320539.26818121946</v>
      </c>
      <c r="AG21" s="1035">
        <v>320539.26818121946</v>
      </c>
      <c r="AH21" s="1035">
        <v>123637.40630271492</v>
      </c>
      <c r="AI21" s="1035">
        <v>5343.0214496732606</v>
      </c>
      <c r="AJ21" s="1035">
        <v>4663.2397901640297</v>
      </c>
      <c r="AK21" s="1035">
        <v>4663.2397901640297</v>
      </c>
      <c r="AL21" s="1035">
        <v>238203.98737130244</v>
      </c>
      <c r="AM21" s="1035">
        <v>238203.98737130244</v>
      </c>
      <c r="AN21" s="1035">
        <v>457420.7212243767</v>
      </c>
      <c r="AO21" s="1035">
        <v>24721.923710468338</v>
      </c>
      <c r="AP21" s="987"/>
      <c r="AQ21" s="987"/>
      <c r="AR21" s="1039" t="s">
        <v>659</v>
      </c>
      <c r="AS21" s="1036">
        <f t="shared" si="4"/>
        <v>31860185</v>
      </c>
      <c r="AT21" s="1025">
        <f t="shared" si="5"/>
        <v>35592237.100000001</v>
      </c>
      <c r="AU21" s="1025">
        <f t="shared" si="6"/>
        <v>31718020.090000004</v>
      </c>
      <c r="AV21" s="1025">
        <f t="shared" si="7"/>
        <v>118337483.82999998</v>
      </c>
      <c r="AW21" s="1025">
        <f t="shared" si="8"/>
        <v>175766398.03634325</v>
      </c>
      <c r="AX21" s="1025">
        <f t="shared" si="9"/>
        <v>24373984.612754393</v>
      </c>
      <c r="AY21" s="1025">
        <f t="shared" si="10"/>
        <v>24373984.612754393</v>
      </c>
      <c r="AZ21" s="1025">
        <f t="shared" si="11"/>
        <v>14736488.131041704</v>
      </c>
      <c r="BA21" s="1025">
        <f t="shared" si="12"/>
        <v>14736488.131041704</v>
      </c>
      <c r="BB21" s="1025">
        <f t="shared" si="13"/>
        <v>14736488.131041704</v>
      </c>
      <c r="BC21" s="1025">
        <f t="shared" si="14"/>
        <v>24405802.790886283</v>
      </c>
      <c r="BD21" s="1025">
        <f t="shared" si="15"/>
        <v>24405802.790886283</v>
      </c>
      <c r="BE21" s="1025">
        <f t="shared" si="16"/>
        <v>35875147.046303488</v>
      </c>
      <c r="BF21" s="1025">
        <f t="shared" si="17"/>
        <v>35875147.046303488</v>
      </c>
      <c r="BG21" s="1025">
        <f t="shared" si="18"/>
        <v>29256533.675950918</v>
      </c>
      <c r="BH21" s="1025">
        <f t="shared" si="19"/>
        <v>25651961.100393455</v>
      </c>
      <c r="BI21" s="1025">
        <f t="shared" si="20"/>
        <v>25651961.100393455</v>
      </c>
      <c r="BJ21" s="1025">
        <f t="shared" si="21"/>
        <v>14736488.131041704</v>
      </c>
      <c r="BK21" s="1025">
        <f t="shared" si="22"/>
        <v>14736488.131041704</v>
      </c>
      <c r="BL21" s="1025">
        <f t="shared" si="23"/>
        <v>58015887.959067456</v>
      </c>
      <c r="BM21" s="1025">
        <f t="shared" si="24"/>
        <v>5198501.9069634536</v>
      </c>
      <c r="BN21" s="1025">
        <f t="shared" si="25"/>
        <v>22939256.150208823</v>
      </c>
      <c r="BO21" s="1025">
        <f t="shared" si="26"/>
        <v>12002457.890919212</v>
      </c>
      <c r="BP21" s="1025">
        <f t="shared" si="27"/>
        <v>99288154.784020051</v>
      </c>
      <c r="BQ21" s="1025">
        <f t="shared" si="28"/>
        <v>81152623.34565945</v>
      </c>
      <c r="BR21" s="1025">
        <f t="shared" si="29"/>
        <v>49558367.453050293</v>
      </c>
      <c r="BS21" s="1025">
        <f t="shared" si="30"/>
        <v>24772683.576459438</v>
      </c>
      <c r="BT21" s="1025">
        <f t="shared" si="31"/>
        <v>51407017.802657731</v>
      </c>
      <c r="BU21" s="1025">
        <f t="shared" si="32"/>
        <v>959661.03870923514</v>
      </c>
      <c r="BV21" s="1025">
        <f t="shared" si="33"/>
        <v>959661.03870923514</v>
      </c>
      <c r="BW21" s="1025">
        <f t="shared" si="34"/>
        <v>1039277.4524724991</v>
      </c>
      <c r="BX21" s="1025">
        <f t="shared" si="35"/>
        <v>1039277.4524724991</v>
      </c>
      <c r="BY21" s="1025">
        <f t="shared" si="36"/>
        <v>1829436.8166944941</v>
      </c>
      <c r="BZ21" s="1025">
        <f t="shared" si="37"/>
        <v>652458.87265643035</v>
      </c>
      <c r="CA21" s="1025">
        <f t="shared" si="38"/>
        <v>1203446.4150865795</v>
      </c>
      <c r="CB21" s="1025">
        <f t="shared" si="39"/>
        <v>1232468.2278399142</v>
      </c>
      <c r="CC21" s="1025">
        <f t="shared" si="40"/>
        <v>633791.042300281</v>
      </c>
      <c r="CD21" s="1025">
        <f t="shared" si="41"/>
        <v>633747.99422269955</v>
      </c>
      <c r="CE21" s="1025">
        <f t="shared" si="42"/>
        <v>4639682.7193763787</v>
      </c>
      <c r="CF21" s="1025">
        <f t="shared" si="43"/>
        <v>10228504.917601645</v>
      </c>
    </row>
    <row r="22" spans="1:84" s="631" customFormat="1">
      <c r="A22" s="995" t="s">
        <v>660</v>
      </c>
      <c r="B22" s="1037">
        <v>54119491.999998093</v>
      </c>
      <c r="C22" s="1035">
        <v>50000</v>
      </c>
      <c r="D22" s="1035"/>
      <c r="E22" s="1035"/>
      <c r="F22" s="1035"/>
      <c r="G22" s="1035"/>
      <c r="H22" s="1035"/>
      <c r="I22" s="1035"/>
      <c r="J22" s="1035">
        <v>3052841</v>
      </c>
      <c r="K22" s="1035"/>
      <c r="L22" s="1035"/>
      <c r="M22" s="1035"/>
      <c r="N22" s="1035"/>
      <c r="O22" s="1035"/>
      <c r="P22" s="1035"/>
      <c r="Q22" s="1035"/>
      <c r="R22" s="1035"/>
      <c r="S22" s="1035"/>
      <c r="T22" s="1035"/>
      <c r="U22" s="1035"/>
      <c r="V22" s="1035">
        <v>99696.923693676858</v>
      </c>
      <c r="W22" s="1035">
        <v>837600.53537893179</v>
      </c>
      <c r="X22" s="1035">
        <v>837600.53537893179</v>
      </c>
      <c r="Y22" s="1035">
        <v>3619909.1498550614</v>
      </c>
      <c r="Z22" s="1035">
        <v>7113736.2230390208</v>
      </c>
      <c r="AA22" s="1035">
        <v>496424.55834732659</v>
      </c>
      <c r="AB22" s="1035">
        <v>-705983.14990335319</v>
      </c>
      <c r="AC22" s="1035">
        <v>518377.67533638526</v>
      </c>
      <c r="AD22" s="1035">
        <v>268979.75666133809</v>
      </c>
      <c r="AE22" s="1035">
        <v>268979.75666133809</v>
      </c>
      <c r="AF22" s="1035">
        <v>277483.5538507452</v>
      </c>
      <c r="AG22" s="1035">
        <v>277483.5538507452</v>
      </c>
      <c r="AH22" s="1035">
        <v>324351.58821241953</v>
      </c>
      <c r="AI22" s="1035">
        <v>7450.3592591462802</v>
      </c>
      <c r="AJ22" s="1035">
        <v>6502.4653326803591</v>
      </c>
      <c r="AK22" s="1035">
        <v>6502.4653326803591</v>
      </c>
      <c r="AL22" s="1035">
        <v>222766.11304367302</v>
      </c>
      <c r="AM22" s="1035">
        <v>222766.11304367302</v>
      </c>
      <c r="AN22" s="1035">
        <v>277281.86170599051</v>
      </c>
      <c r="AO22" s="1035">
        <v>754174.96191959432</v>
      </c>
      <c r="AP22" s="987"/>
      <c r="AQ22" s="987"/>
      <c r="AR22" s="1039" t="s">
        <v>660</v>
      </c>
      <c r="AS22" s="1036">
        <f t="shared" si="4"/>
        <v>54119491.999998093</v>
      </c>
      <c r="AT22" s="1025">
        <f t="shared" si="5"/>
        <v>35642237.100000001</v>
      </c>
      <c r="AU22" s="1025">
        <f t="shared" si="6"/>
        <v>31718020.090000004</v>
      </c>
      <c r="AV22" s="1025">
        <f t="shared" si="7"/>
        <v>118337483.82999998</v>
      </c>
      <c r="AW22" s="1025">
        <f t="shared" si="8"/>
        <v>175766398.03634325</v>
      </c>
      <c r="AX22" s="1025">
        <f t="shared" si="9"/>
        <v>24373984.612754393</v>
      </c>
      <c r="AY22" s="1025">
        <f t="shared" si="10"/>
        <v>24373984.612754393</v>
      </c>
      <c r="AZ22" s="1025">
        <f t="shared" si="11"/>
        <v>14736488.131041704</v>
      </c>
      <c r="BA22" s="1025">
        <f t="shared" si="12"/>
        <v>17789329.131041706</v>
      </c>
      <c r="BB22" s="1025">
        <f t="shared" si="13"/>
        <v>14736488.131041704</v>
      </c>
      <c r="BC22" s="1025">
        <f t="shared" si="14"/>
        <v>24405802.790886283</v>
      </c>
      <c r="BD22" s="1025">
        <f t="shared" si="15"/>
        <v>24405802.790886283</v>
      </c>
      <c r="BE22" s="1025">
        <f t="shared" si="16"/>
        <v>35875147.046303488</v>
      </c>
      <c r="BF22" s="1025">
        <f t="shared" si="17"/>
        <v>35875147.046303488</v>
      </c>
      <c r="BG22" s="1025">
        <f t="shared" si="18"/>
        <v>29256533.675950918</v>
      </c>
      <c r="BH22" s="1025">
        <f t="shared" si="19"/>
        <v>25651961.100393455</v>
      </c>
      <c r="BI22" s="1025">
        <f t="shared" si="20"/>
        <v>25651961.100393455</v>
      </c>
      <c r="BJ22" s="1025">
        <f t="shared" si="21"/>
        <v>14736488.131041704</v>
      </c>
      <c r="BK22" s="1025">
        <f t="shared" si="22"/>
        <v>14736488.131041704</v>
      </c>
      <c r="BL22" s="1025">
        <f t="shared" si="23"/>
        <v>58015887.959067456</v>
      </c>
      <c r="BM22" s="1025">
        <f t="shared" si="24"/>
        <v>5298198.8306571301</v>
      </c>
      <c r="BN22" s="1025">
        <f t="shared" si="25"/>
        <v>23776856.685587756</v>
      </c>
      <c r="BO22" s="1025">
        <f t="shared" si="26"/>
        <v>12840058.426298143</v>
      </c>
      <c r="BP22" s="1025">
        <f t="shared" si="27"/>
        <v>102908063.93387511</v>
      </c>
      <c r="BQ22" s="1025">
        <f t="shared" si="28"/>
        <v>88266359.568698466</v>
      </c>
      <c r="BR22" s="1025">
        <f t="shared" si="29"/>
        <v>50054792.011397623</v>
      </c>
      <c r="BS22" s="1025">
        <f t="shared" si="30"/>
        <v>24066700.426556084</v>
      </c>
      <c r="BT22" s="1025">
        <f t="shared" si="31"/>
        <v>51925395.477994114</v>
      </c>
      <c r="BU22" s="1025">
        <f t="shared" si="32"/>
        <v>1228640.7953705732</v>
      </c>
      <c r="BV22" s="1025">
        <f t="shared" si="33"/>
        <v>1228640.7953705732</v>
      </c>
      <c r="BW22" s="1025">
        <f t="shared" si="34"/>
        <v>1316761.0063232444</v>
      </c>
      <c r="BX22" s="1025">
        <f t="shared" si="35"/>
        <v>1316761.0063232444</v>
      </c>
      <c r="BY22" s="1025">
        <f t="shared" si="36"/>
        <v>2153788.4049069136</v>
      </c>
      <c r="BZ22" s="1025">
        <f t="shared" si="37"/>
        <v>659909.23191557662</v>
      </c>
      <c r="CA22" s="1025">
        <f t="shared" si="38"/>
        <v>1209948.8804192599</v>
      </c>
      <c r="CB22" s="1025">
        <f t="shared" si="39"/>
        <v>1238970.6931725945</v>
      </c>
      <c r="CC22" s="1025">
        <f t="shared" si="40"/>
        <v>856557.15534395399</v>
      </c>
      <c r="CD22" s="1025">
        <f t="shared" si="41"/>
        <v>856514.10726637254</v>
      </c>
      <c r="CE22" s="1025">
        <f t="shared" si="42"/>
        <v>4916964.5810823692</v>
      </c>
      <c r="CF22" s="1025">
        <f t="shared" si="43"/>
        <v>10982679.87952124</v>
      </c>
    </row>
    <row r="23" spans="1:84" s="631" customFormat="1" ht="18" thickBot="1">
      <c r="A23" s="996" t="s">
        <v>661</v>
      </c>
      <c r="B23" s="1037">
        <v>298274629.00000191</v>
      </c>
      <c r="C23" s="1035">
        <v>54000</v>
      </c>
      <c r="D23" s="1035"/>
      <c r="E23" s="1035"/>
      <c r="F23" s="1035"/>
      <c r="G23" s="1035"/>
      <c r="H23" s="1035"/>
      <c r="I23" s="1035">
        <v>334949.38921497826</v>
      </c>
      <c r="J23" s="1035">
        <v>30440108.88628016</v>
      </c>
      <c r="K23" s="1035">
        <v>334949.38921497826</v>
      </c>
      <c r="L23" s="1035">
        <v>334949.38921497826</v>
      </c>
      <c r="M23" s="1035">
        <v>334949.38921497826</v>
      </c>
      <c r="N23" s="1035">
        <v>334949.38921497826</v>
      </c>
      <c r="O23" s="1035">
        <v>334949.38921497826</v>
      </c>
      <c r="P23" s="1035"/>
      <c r="Q23" s="1035"/>
      <c r="R23" s="1035"/>
      <c r="S23" s="1035">
        <v>334949.38921497826</v>
      </c>
      <c r="T23" s="1035">
        <v>334949.38921497826</v>
      </c>
      <c r="U23" s="1035"/>
      <c r="V23" s="1035">
        <v>-3027180.7680063499</v>
      </c>
      <c r="W23" s="1035">
        <v>150811.32969379774</v>
      </c>
      <c r="X23" s="1035">
        <v>423869.51251842739</v>
      </c>
      <c r="Y23" s="1035">
        <v>231109.50621372738</v>
      </c>
      <c r="Z23" s="1035">
        <v>11738046.322936827</v>
      </c>
      <c r="AA23" s="1035">
        <v>206650.95520821714</v>
      </c>
      <c r="AB23" s="1035">
        <v>-19809090.039599176</v>
      </c>
      <c r="AC23" s="1035">
        <v>3713643.3213197794</v>
      </c>
      <c r="AD23" s="1035">
        <v>-1175506.7429229284</v>
      </c>
      <c r="AE23" s="1035">
        <v>-1175506.7429229284</v>
      </c>
      <c r="AF23" s="1035">
        <v>-1316760.8195629334</v>
      </c>
      <c r="AG23" s="1035">
        <v>-1316760.8195629334</v>
      </c>
      <c r="AH23" s="1035">
        <v>268376.02085316577</v>
      </c>
      <c r="AI23" s="1035">
        <v>-659909.3582127624</v>
      </c>
      <c r="AJ23" s="1035">
        <v>2921.267459252163</v>
      </c>
      <c r="AK23" s="1035">
        <v>2921.267459252163</v>
      </c>
      <c r="AL23" s="1035">
        <v>-856556.78353300248</v>
      </c>
      <c r="AM23" s="1035">
        <v>-856513.78353300248</v>
      </c>
      <c r="AN23" s="1035">
        <v>-4916965.0124951052</v>
      </c>
      <c r="AO23" s="1035">
        <v>3082417.6666886825</v>
      </c>
      <c r="AP23" s="987"/>
      <c r="AQ23" s="987"/>
      <c r="AR23" s="1040" t="s">
        <v>661</v>
      </c>
      <c r="AS23" s="1036">
        <f t="shared" si="4"/>
        <v>298274629.00000191</v>
      </c>
      <c r="AT23" s="1025">
        <f t="shared" si="5"/>
        <v>35696237.100000001</v>
      </c>
      <c r="AU23" s="1025">
        <f t="shared" si="6"/>
        <v>31718020.090000004</v>
      </c>
      <c r="AV23" s="1025">
        <f t="shared" si="7"/>
        <v>118337483.82999998</v>
      </c>
      <c r="AW23" s="1025">
        <f t="shared" si="8"/>
        <v>175766398.03634325</v>
      </c>
      <c r="AX23" s="1025">
        <f t="shared" si="9"/>
        <v>24373984.612754393</v>
      </c>
      <c r="AY23" s="1025">
        <f t="shared" si="10"/>
        <v>24373984.612754393</v>
      </c>
      <c r="AZ23" s="1025">
        <f t="shared" si="11"/>
        <v>15071437.520256681</v>
      </c>
      <c r="BA23" s="1025">
        <f t="shared" si="12"/>
        <v>48229438.01732187</v>
      </c>
      <c r="BB23" s="1025">
        <f t="shared" si="13"/>
        <v>15071437.520256681</v>
      </c>
      <c r="BC23" s="1025">
        <f t="shared" si="14"/>
        <v>24740752.180101261</v>
      </c>
      <c r="BD23" s="1025">
        <f t="shared" si="15"/>
        <v>24740752.180101261</v>
      </c>
      <c r="BE23" s="1025">
        <f t="shared" si="16"/>
        <v>36210096.435518466</v>
      </c>
      <c r="BF23" s="1025">
        <f t="shared" si="17"/>
        <v>36210096.435518466</v>
      </c>
      <c r="BG23" s="1025">
        <f t="shared" si="18"/>
        <v>29256533.675950918</v>
      </c>
      <c r="BH23" s="1025">
        <f t="shared" si="19"/>
        <v>25651961.100393455</v>
      </c>
      <c r="BI23" s="1025">
        <f t="shared" si="20"/>
        <v>25651961.100393455</v>
      </c>
      <c r="BJ23" s="1025">
        <f t="shared" si="21"/>
        <v>15071437.520256681</v>
      </c>
      <c r="BK23" s="1025">
        <f t="shared" si="22"/>
        <v>15071437.520256681</v>
      </c>
      <c r="BL23" s="1025">
        <f t="shared" si="23"/>
        <v>58015887.959067456</v>
      </c>
      <c r="BM23" s="1025">
        <f t="shared" si="24"/>
        <v>2271018.0626507802</v>
      </c>
      <c r="BN23" s="1025">
        <f t="shared" si="25"/>
        <v>23927668.015281554</v>
      </c>
      <c r="BO23" s="1025">
        <f t="shared" si="26"/>
        <v>13263927.938816572</v>
      </c>
      <c r="BP23" s="1025">
        <f t="shared" si="27"/>
        <v>103139173.44008884</v>
      </c>
      <c r="BQ23" s="1025">
        <f t="shared" si="28"/>
        <v>100004405.8916353</v>
      </c>
      <c r="BR23" s="1025">
        <f t="shared" si="29"/>
        <v>50261442.966605842</v>
      </c>
      <c r="BS23" s="1025">
        <f t="shared" si="30"/>
        <v>4257610.3869569078</v>
      </c>
      <c r="BT23" s="1025">
        <f t="shared" si="31"/>
        <v>55639038.799313895</v>
      </c>
      <c r="BU23" s="1025">
        <f t="shared" si="32"/>
        <v>53134.052447644761</v>
      </c>
      <c r="BV23" s="1025">
        <f t="shared" si="33"/>
        <v>53134.052447644761</v>
      </c>
      <c r="BW23" s="1025">
        <f t="shared" si="34"/>
        <v>0.18676031101495028</v>
      </c>
      <c r="BX23" s="1025">
        <f t="shared" si="35"/>
        <v>0.18676031101495028</v>
      </c>
      <c r="BY23" s="1025">
        <f t="shared" si="36"/>
        <v>2422164.4257600792</v>
      </c>
      <c r="BZ23" s="1025">
        <f t="shared" si="37"/>
        <v>-0.12629718577954918</v>
      </c>
      <c r="CA23" s="1025">
        <f t="shared" si="38"/>
        <v>1212870.147878512</v>
      </c>
      <c r="CB23" s="1025">
        <f t="shared" si="39"/>
        <v>1241891.9606318467</v>
      </c>
      <c r="CC23" s="1025">
        <f t="shared" si="40"/>
        <v>0.3718109515029937</v>
      </c>
      <c r="CD23" s="1025">
        <f t="shared" si="41"/>
        <v>0.32373337005265057</v>
      </c>
      <c r="CE23" s="1025">
        <f t="shared" si="42"/>
        <v>-0.43141273595392704</v>
      </c>
      <c r="CF23" s="1025">
        <f t="shared" si="43"/>
        <v>14065097.546209922</v>
      </c>
    </row>
    <row r="24" spans="1:84" s="328" customFormat="1" ht="18" thickBot="1">
      <c r="A24" s="1041" t="s">
        <v>247</v>
      </c>
      <c r="B24" s="1009">
        <f>SUM(B11:B23)</f>
        <v>9555785098.3747139</v>
      </c>
      <c r="C24" s="1009">
        <f t="shared" ref="C24:D24" si="44">SUM(C11:C23)</f>
        <v>35696237.100000001</v>
      </c>
      <c r="D24" s="1009">
        <f t="shared" si="44"/>
        <v>31718020.090000004</v>
      </c>
      <c r="E24" s="1009">
        <f>SUM(E11:E23)</f>
        <v>118337483.82999998</v>
      </c>
      <c r="F24" s="1009">
        <f t="shared" ref="F24:U24" si="45">SUM(F11:F23)</f>
        <v>175766398.03634325</v>
      </c>
      <c r="G24" s="1009">
        <f t="shared" si="45"/>
        <v>24373984.612754393</v>
      </c>
      <c r="H24" s="1009">
        <f t="shared" si="45"/>
        <v>24373984.612754393</v>
      </c>
      <c r="I24" s="1009">
        <f t="shared" si="45"/>
        <v>15071437.520256681</v>
      </c>
      <c r="J24" s="1009">
        <f t="shared" si="45"/>
        <v>48229438.01732187</v>
      </c>
      <c r="K24" s="1009">
        <f t="shared" si="45"/>
        <v>15071437.520256681</v>
      </c>
      <c r="L24" s="1009">
        <f t="shared" si="45"/>
        <v>24740752.180101261</v>
      </c>
      <c r="M24" s="1009">
        <f t="shared" si="45"/>
        <v>24740752.180101261</v>
      </c>
      <c r="N24" s="1009">
        <f t="shared" si="45"/>
        <v>36210096.435518466</v>
      </c>
      <c r="O24" s="1009">
        <f t="shared" si="45"/>
        <v>36210096.435518466</v>
      </c>
      <c r="P24" s="1009">
        <f t="shared" si="45"/>
        <v>29256533.675950918</v>
      </c>
      <c r="Q24" s="1009">
        <f t="shared" si="45"/>
        <v>25651961.100393455</v>
      </c>
      <c r="R24" s="1009">
        <f t="shared" si="45"/>
        <v>25651961.100393455</v>
      </c>
      <c r="S24" s="1009">
        <f t="shared" si="45"/>
        <v>15071437.520256681</v>
      </c>
      <c r="T24" s="1009">
        <f t="shared" si="45"/>
        <v>15071437.520256681</v>
      </c>
      <c r="U24" s="1009">
        <f t="shared" si="45"/>
        <v>58015887.959067456</v>
      </c>
      <c r="V24" s="1009">
        <f t="shared" ref="V24:AO24" si="46">SUM(V11:V23)</f>
        <v>2271018.0626507802</v>
      </c>
      <c r="W24" s="1009">
        <f t="shared" si="46"/>
        <v>23927668.015281554</v>
      </c>
      <c r="X24" s="1009">
        <f t="shared" si="46"/>
        <v>13263927.938816572</v>
      </c>
      <c r="Y24" s="1009">
        <f t="shared" si="46"/>
        <v>103139173.44008884</v>
      </c>
      <c r="Z24" s="1009">
        <f t="shared" si="46"/>
        <v>100004405.8916353</v>
      </c>
      <c r="AA24" s="1009">
        <f t="shared" si="46"/>
        <v>50261442.966605842</v>
      </c>
      <c r="AB24" s="1009">
        <f t="shared" si="46"/>
        <v>4257610.3869569078</v>
      </c>
      <c r="AC24" s="1009">
        <f t="shared" si="46"/>
        <v>55639038.799313895</v>
      </c>
      <c r="AD24" s="1009">
        <f t="shared" si="46"/>
        <v>53134.052447644761</v>
      </c>
      <c r="AE24" s="1009">
        <f t="shared" si="46"/>
        <v>53134.052447644761</v>
      </c>
      <c r="AF24" s="1009">
        <f t="shared" si="46"/>
        <v>0.18676031101495028</v>
      </c>
      <c r="AG24" s="1009">
        <f t="shared" si="46"/>
        <v>0.18676031101495028</v>
      </c>
      <c r="AH24" s="1009">
        <f t="shared" si="46"/>
        <v>2422164.4257600792</v>
      </c>
      <c r="AI24" s="1009">
        <f t="shared" si="46"/>
        <v>-0.12629718577954918</v>
      </c>
      <c r="AJ24" s="1009">
        <f t="shared" si="46"/>
        <v>1212870.147878512</v>
      </c>
      <c r="AK24" s="1009">
        <f t="shared" si="46"/>
        <v>1241891.9606318467</v>
      </c>
      <c r="AL24" s="1009">
        <f t="shared" si="46"/>
        <v>0.3718109515029937</v>
      </c>
      <c r="AM24" s="1009">
        <f t="shared" si="46"/>
        <v>0.32373337005265057</v>
      </c>
      <c r="AN24" s="1009">
        <f t="shared" si="46"/>
        <v>-0.43141273595392704</v>
      </c>
      <c r="AO24" s="1009">
        <f t="shared" si="46"/>
        <v>14065097.546209922</v>
      </c>
      <c r="AP24" s="1042"/>
      <c r="AQ24" s="1042"/>
      <c r="AR24" s="1020" t="s">
        <v>247</v>
      </c>
      <c r="AS24" s="1009">
        <f t="shared" ref="AS24:BD24" si="47">SUM(AS11:AS23)</f>
        <v>9555785098.3747139</v>
      </c>
      <c r="AT24" s="1009">
        <f t="shared" si="47"/>
        <v>145871602.30000001</v>
      </c>
      <c r="AU24" s="1009">
        <f t="shared" si="47"/>
        <v>412334261.1700002</v>
      </c>
      <c r="AV24" s="1009">
        <f t="shared" si="47"/>
        <v>1537337289.7899992</v>
      </c>
      <c r="AW24" s="1009">
        <f t="shared" si="47"/>
        <v>2280803952.7083898</v>
      </c>
      <c r="AX24" s="1009">
        <f t="shared" si="47"/>
        <v>312702578.2017343</v>
      </c>
      <c r="AY24" s="1009">
        <f t="shared" si="47"/>
        <v>312702578.2017343</v>
      </c>
      <c r="AZ24" s="1009">
        <f t="shared" si="47"/>
        <v>105657016.32220232</v>
      </c>
      <c r="BA24" s="1009">
        <f>SUM(BA11:BA23)</f>
        <v>141867857.81926751</v>
      </c>
      <c r="BB24" s="1009">
        <f t="shared" si="47"/>
        <v>105657016.32220232</v>
      </c>
      <c r="BC24" s="1009">
        <f t="shared" si="47"/>
        <v>184943563.78221828</v>
      </c>
      <c r="BD24" s="1009">
        <f t="shared" si="47"/>
        <v>184943563.78221828</v>
      </c>
      <c r="BE24" s="1009">
        <f t="shared" ref="BE24:BY24" si="48">SUM(BE11:BE23)</f>
        <v>265228973.57013866</v>
      </c>
      <c r="BF24" s="1009">
        <f t="shared" si="48"/>
        <v>265228973.57013866</v>
      </c>
      <c r="BG24" s="1009">
        <f t="shared" si="48"/>
        <v>376175716.02328914</v>
      </c>
      <c r="BH24" s="1009">
        <f t="shared" si="48"/>
        <v>333475494.30511492</v>
      </c>
      <c r="BI24" s="1009">
        <f t="shared" si="48"/>
        <v>333475494.30511492</v>
      </c>
      <c r="BJ24" s="1009">
        <f t="shared" si="48"/>
        <v>105657016.32220232</v>
      </c>
      <c r="BK24" s="1009">
        <f t="shared" si="48"/>
        <v>105657016.32220232</v>
      </c>
      <c r="BL24" s="1009">
        <f t="shared" si="48"/>
        <v>475719284.76009554</v>
      </c>
      <c r="BM24" s="1009">
        <f t="shared" si="48"/>
        <v>61237152.332626492</v>
      </c>
      <c r="BN24" s="1009">
        <f t="shared" si="48"/>
        <v>271044668.69102323</v>
      </c>
      <c r="BO24" s="1009">
        <f t="shared" si="48"/>
        <v>128071965.09429315</v>
      </c>
      <c r="BP24" s="1009">
        <f t="shared" si="48"/>
        <v>996415294.38711154</v>
      </c>
      <c r="BQ24" s="1009">
        <f t="shared" si="48"/>
        <v>844133308.02975309</v>
      </c>
      <c r="BR24" s="1009">
        <f t="shared" si="48"/>
        <v>527331246.75651598</v>
      </c>
      <c r="BS24" s="1009">
        <f t="shared" si="48"/>
        <v>233466121.16045931</v>
      </c>
      <c r="BT24" s="1009">
        <f t="shared" si="48"/>
        <v>645608999.48391175</v>
      </c>
      <c r="BU24" s="1009">
        <f t="shared" si="48"/>
        <v>110452871.32489629</v>
      </c>
      <c r="BV24" s="1009">
        <f t="shared" si="48"/>
        <v>110452871.32489629</v>
      </c>
      <c r="BW24" s="1009">
        <f t="shared" si="48"/>
        <v>144686073.8295261</v>
      </c>
      <c r="BX24" s="1009">
        <f t="shared" si="48"/>
        <v>144686073.8295261</v>
      </c>
      <c r="BY24" s="1009">
        <f t="shared" si="48"/>
        <v>23313771.336050715</v>
      </c>
      <c r="BZ24" s="1009">
        <f t="shared" ref="BZ24:CF24" si="49">SUM(BZ11:BZ23)</f>
        <v>10112722.845875561</v>
      </c>
      <c r="CA24" s="1009">
        <f t="shared" si="49"/>
        <v>15399687.745193744</v>
      </c>
      <c r="CB24" s="1009">
        <f t="shared" si="49"/>
        <v>15776971.310987094</v>
      </c>
      <c r="CC24" s="1009">
        <f t="shared" si="49"/>
        <v>58142160.888419442</v>
      </c>
      <c r="CD24" s="1009">
        <f t="shared" si="49"/>
        <v>58146053.124410823</v>
      </c>
      <c r="CE24" s="1009">
        <f t="shared" si="49"/>
        <v>199263415.12899151</v>
      </c>
      <c r="CF24" s="1009">
        <f t="shared" si="49"/>
        <v>110034047.5905768</v>
      </c>
    </row>
    <row r="25" spans="1:84" s="328" customFormat="1" ht="52.8" thickBot="1">
      <c r="A25" s="988"/>
      <c r="B25" s="987"/>
      <c r="C25" s="987"/>
      <c r="D25" s="987"/>
      <c r="E25" s="987"/>
      <c r="F25" s="987"/>
      <c r="G25" s="987"/>
      <c r="H25" s="987"/>
      <c r="I25" s="987"/>
      <c r="J25" s="987"/>
      <c r="K25" s="987"/>
      <c r="L25" s="987"/>
      <c r="M25" s="987"/>
      <c r="N25" s="987"/>
      <c r="O25" s="987"/>
      <c r="P25" s="987"/>
      <c r="Q25" s="987"/>
      <c r="R25" s="987"/>
      <c r="S25" s="987"/>
      <c r="T25" s="987"/>
      <c r="U25" s="987"/>
      <c r="V25" s="987"/>
      <c r="W25" s="987"/>
      <c r="X25" s="987"/>
      <c r="Y25" s="987"/>
      <c r="Z25" s="987"/>
      <c r="AA25" s="987"/>
      <c r="AB25" s="987"/>
      <c r="AC25" s="1081"/>
      <c r="AD25" s="1081"/>
      <c r="AE25" s="1081"/>
      <c r="AF25" s="1081"/>
      <c r="AG25" s="987"/>
      <c r="AH25" s="987"/>
      <c r="AI25" s="987"/>
      <c r="AJ25" s="987"/>
      <c r="AK25" s="987"/>
      <c r="AL25" s="1081"/>
      <c r="AM25" s="987"/>
      <c r="AN25" s="987"/>
      <c r="AO25" s="987"/>
      <c r="AP25" s="987"/>
      <c r="AQ25" s="987"/>
      <c r="AR25" s="997" t="s">
        <v>922</v>
      </c>
      <c r="AS25" s="1043"/>
      <c r="AT25" s="1043">
        <f t="shared" ref="AT25:BY25" si="50">AT24/13</f>
        <v>11220892.484615386</v>
      </c>
      <c r="AU25" s="1043">
        <f t="shared" si="50"/>
        <v>31718020.090000015</v>
      </c>
      <c r="AV25" s="1043">
        <f t="shared" si="50"/>
        <v>118256714.59923071</v>
      </c>
      <c r="AW25" s="1043">
        <f t="shared" si="50"/>
        <v>175446457.90064538</v>
      </c>
      <c r="AX25" s="1043">
        <f t="shared" si="50"/>
        <v>24054044.477056485</v>
      </c>
      <c r="AY25" s="1043">
        <f t="shared" si="50"/>
        <v>24054044.477056485</v>
      </c>
      <c r="AZ25" s="1043">
        <f t="shared" si="50"/>
        <v>8127462.7940155631</v>
      </c>
      <c r="BA25" s="1043">
        <f t="shared" si="50"/>
        <v>10912912.139943656</v>
      </c>
      <c r="BB25" s="1043">
        <f t="shared" si="50"/>
        <v>8127462.7940155631</v>
      </c>
      <c r="BC25" s="1043">
        <f t="shared" si="50"/>
        <v>14226427.98324756</v>
      </c>
      <c r="BD25" s="1043">
        <f t="shared" si="50"/>
        <v>14226427.98324756</v>
      </c>
      <c r="BE25" s="1043">
        <f t="shared" si="50"/>
        <v>20402228.736164514</v>
      </c>
      <c r="BF25" s="1043">
        <f t="shared" si="50"/>
        <v>20402228.736164514</v>
      </c>
      <c r="BG25" s="1043">
        <f t="shared" si="50"/>
        <v>28936593.54025301</v>
      </c>
      <c r="BH25" s="1043">
        <f t="shared" si="50"/>
        <v>25651961.100393455</v>
      </c>
      <c r="BI25" s="1043">
        <f t="shared" si="50"/>
        <v>25651961.100393455</v>
      </c>
      <c r="BJ25" s="1043">
        <f t="shared" si="50"/>
        <v>8127462.7940155631</v>
      </c>
      <c r="BK25" s="1043">
        <f t="shared" si="50"/>
        <v>8127462.7940155631</v>
      </c>
      <c r="BL25" s="1043">
        <f t="shared" si="50"/>
        <v>36593791.135391966</v>
      </c>
      <c r="BM25" s="1043">
        <f t="shared" si="50"/>
        <v>4710550.1794328075</v>
      </c>
      <c r="BN25" s="1043">
        <f t="shared" si="50"/>
        <v>20849589.899309479</v>
      </c>
      <c r="BO25" s="1043">
        <f t="shared" si="50"/>
        <v>9851689.622637935</v>
      </c>
      <c r="BP25" s="1043">
        <f t="shared" si="50"/>
        <v>76647330.337470114</v>
      </c>
      <c r="BQ25" s="1043">
        <f t="shared" si="50"/>
        <v>64933331.386904083</v>
      </c>
      <c r="BR25" s="1043">
        <f t="shared" si="50"/>
        <v>40563942.058193535</v>
      </c>
      <c r="BS25" s="1043">
        <f t="shared" si="50"/>
        <v>17958932.396958407</v>
      </c>
      <c r="BT25" s="1043">
        <f t="shared" si="50"/>
        <v>49662230.729531676</v>
      </c>
      <c r="BU25" s="1043">
        <f t="shared" si="50"/>
        <v>8496374.7172997147</v>
      </c>
      <c r="BV25" s="1043">
        <f t="shared" si="50"/>
        <v>8496374.7172997147</v>
      </c>
      <c r="BW25" s="1043">
        <f t="shared" si="50"/>
        <v>11129697.986886622</v>
      </c>
      <c r="BX25" s="1043">
        <f t="shared" si="50"/>
        <v>11129697.986886622</v>
      </c>
      <c r="BY25" s="1043">
        <f t="shared" si="50"/>
        <v>1793367.025850055</v>
      </c>
      <c r="BZ25" s="1043">
        <f t="shared" ref="BZ25:CF25" si="51">BZ24/13</f>
        <v>777901.75737504312</v>
      </c>
      <c r="CA25" s="1043">
        <f t="shared" si="51"/>
        <v>1184591.3650149035</v>
      </c>
      <c r="CB25" s="1043">
        <f t="shared" si="51"/>
        <v>1213613.1777682381</v>
      </c>
      <c r="CC25" s="1043">
        <f t="shared" si="51"/>
        <v>4472473.9144938029</v>
      </c>
      <c r="CD25" s="1043">
        <f t="shared" si="51"/>
        <v>4472773.3172623711</v>
      </c>
      <c r="CE25" s="1043">
        <f t="shared" si="51"/>
        <v>15327955.009922424</v>
      </c>
      <c r="CF25" s="1043">
        <f t="shared" si="51"/>
        <v>8464157.5069674458</v>
      </c>
    </row>
    <row r="26" spans="1:84" s="328" customFormat="1" ht="52.8" thickBot="1">
      <c r="A26" s="974"/>
      <c r="B26" s="987"/>
      <c r="C26" s="987"/>
      <c r="D26" s="987"/>
      <c r="E26" s="987"/>
      <c r="F26" s="987"/>
      <c r="G26" s="987"/>
      <c r="H26" s="987"/>
      <c r="I26" s="987"/>
      <c r="J26" s="987"/>
      <c r="K26" s="987"/>
      <c r="L26" s="987"/>
      <c r="M26" s="987"/>
      <c r="N26" s="987"/>
      <c r="O26" s="987"/>
      <c r="P26" s="987"/>
      <c r="Q26" s="987"/>
      <c r="R26" s="987"/>
      <c r="S26" s="987"/>
      <c r="T26" s="987"/>
      <c r="U26" s="987"/>
      <c r="V26" s="987"/>
      <c r="W26" s="987"/>
      <c r="X26" s="987"/>
      <c r="Y26" s="987"/>
      <c r="Z26" s="987"/>
      <c r="AA26" s="987"/>
      <c r="AB26" s="987"/>
      <c r="AC26" s="987"/>
      <c r="AD26" s="987"/>
      <c r="AE26" s="987"/>
      <c r="AF26" s="987"/>
      <c r="AG26" s="987"/>
      <c r="AH26" s="987"/>
      <c r="AI26" s="987"/>
      <c r="AJ26" s="987"/>
      <c r="AK26" s="987"/>
      <c r="AL26" s="987"/>
      <c r="AM26" s="987"/>
      <c r="AN26" s="987"/>
      <c r="AO26" s="987"/>
      <c r="AP26" s="987"/>
      <c r="AQ26" s="987"/>
      <c r="AR26" s="1044" t="s">
        <v>923</v>
      </c>
      <c r="AS26" s="1045"/>
      <c r="AT26" s="1046">
        <f t="shared" ref="AT26:BL26" si="52">+AT25/AT23*13</f>
        <v>4.0864700077868994</v>
      </c>
      <c r="AU26" s="1046">
        <f t="shared" si="52"/>
        <v>13.000000000000005</v>
      </c>
      <c r="AV26" s="1046">
        <f t="shared" si="52"/>
        <v>12.991127071777958</v>
      </c>
      <c r="AW26" s="1046">
        <f>+AW25/AW23*13</f>
        <v>12.976336650175808</v>
      </c>
      <c r="AX26" s="1046">
        <f t="shared" si="52"/>
        <v>12.829358152548584</v>
      </c>
      <c r="AY26" s="1046">
        <f t="shared" si="52"/>
        <v>12.829358152548584</v>
      </c>
      <c r="AZ26" s="1046">
        <f t="shared" si="52"/>
        <v>7.0104139820899372</v>
      </c>
      <c r="BA26" s="1046">
        <f t="shared" si="52"/>
        <v>2.9415200270074657</v>
      </c>
      <c r="BB26" s="1046">
        <f t="shared" si="52"/>
        <v>7.0104139820899372</v>
      </c>
      <c r="BC26" s="1046">
        <f t="shared" si="52"/>
        <v>7.4752603492373417</v>
      </c>
      <c r="BD26" s="1046">
        <f t="shared" si="52"/>
        <v>7.4752603492373417</v>
      </c>
      <c r="BE26" s="1047">
        <f t="shared" si="52"/>
        <v>7.3247243083831091</v>
      </c>
      <c r="BF26" s="1047">
        <f t="shared" si="52"/>
        <v>7.3247243083831091</v>
      </c>
      <c r="BG26" s="1047">
        <f t="shared" si="52"/>
        <v>12.857836139778524</v>
      </c>
      <c r="BH26" s="1047">
        <f t="shared" si="52"/>
        <v>13</v>
      </c>
      <c r="BI26" s="1047">
        <f t="shared" si="52"/>
        <v>13</v>
      </c>
      <c r="BJ26" s="1047">
        <f t="shared" si="52"/>
        <v>7.0104139820899372</v>
      </c>
      <c r="BK26" s="1047">
        <f t="shared" si="52"/>
        <v>7.0104139820899372</v>
      </c>
      <c r="BL26" s="1047">
        <f t="shared" si="52"/>
        <v>8.1998104570205772</v>
      </c>
      <c r="BM26" s="1047">
        <f t="shared" ref="BM26:BY26" si="53">+BM25/BM23*13</f>
        <v>26.964625838840401</v>
      </c>
      <c r="BN26" s="1047">
        <f t="shared" si="53"/>
        <v>11.327667556985448</v>
      </c>
      <c r="BO26" s="1047">
        <f t="shared" si="53"/>
        <v>9.655658993705293</v>
      </c>
      <c r="BP26" s="1047">
        <f t="shared" si="53"/>
        <v>9.6608811293790922</v>
      </c>
      <c r="BQ26" s="1047">
        <f t="shared" si="53"/>
        <v>8.4409611806949307</v>
      </c>
      <c r="BR26" s="1047">
        <f t="shared" si="53"/>
        <v>10.491764971946381</v>
      </c>
      <c r="BS26" s="1047">
        <f t="shared" si="53"/>
        <v>54.835013057013718</v>
      </c>
      <c r="BT26" s="1047">
        <f t="shared" si="53"/>
        <v>11.603525391813077</v>
      </c>
      <c r="BU26" s="1047">
        <f t="shared" si="53"/>
        <v>2078.7586535721175</v>
      </c>
      <c r="BV26" s="1047">
        <f t="shared" si="53"/>
        <v>2078.7586535721175</v>
      </c>
      <c r="BW26" s="1047">
        <v>13</v>
      </c>
      <c r="BX26" s="1047">
        <v>13</v>
      </c>
      <c r="BY26" s="1047">
        <f t="shared" si="53"/>
        <v>9.6251811347344081</v>
      </c>
      <c r="BZ26" s="1047">
        <v>13</v>
      </c>
      <c r="CA26" s="1047">
        <f t="shared" ref="CA26:CF26" si="54">+CA25/CA23*13</f>
        <v>12.696897332439141</v>
      </c>
      <c r="CB26" s="1047">
        <f t="shared" si="54"/>
        <v>12.703980548324131</v>
      </c>
      <c r="CC26" s="1047">
        <v>13</v>
      </c>
      <c r="CD26" s="1047">
        <v>13</v>
      </c>
      <c r="CE26" s="1047">
        <v>13</v>
      </c>
      <c r="CF26" s="1047">
        <f t="shared" si="54"/>
        <v>7.8231983268560645</v>
      </c>
    </row>
    <row r="27" spans="1:84" s="328" customFormat="1" ht="87.6" thickBot="1">
      <c r="A27" s="988"/>
      <c r="B27" s="987"/>
      <c r="C27" s="987"/>
      <c r="D27" s="987"/>
      <c r="E27" s="987"/>
      <c r="F27" s="987"/>
      <c r="G27" s="987"/>
      <c r="H27" s="987"/>
      <c r="I27" s="987"/>
      <c r="J27" s="987"/>
      <c r="K27" s="987"/>
      <c r="L27" s="987"/>
      <c r="M27" s="987"/>
      <c r="N27" s="987"/>
      <c r="O27" s="987"/>
      <c r="P27" s="987"/>
      <c r="Q27" s="987"/>
      <c r="R27" s="987"/>
      <c r="S27" s="987"/>
      <c r="T27" s="987"/>
      <c r="U27" s="987"/>
      <c r="V27" s="987"/>
      <c r="W27" s="987"/>
      <c r="X27" s="987"/>
      <c r="Y27" s="987"/>
      <c r="Z27" s="987"/>
      <c r="AA27" s="987"/>
      <c r="AB27" s="987"/>
      <c r="AC27" s="987"/>
      <c r="AD27" s="987"/>
      <c r="AE27" s="987"/>
      <c r="AF27" s="987"/>
      <c r="AG27" s="987"/>
      <c r="AH27" s="987"/>
      <c r="AI27" s="987"/>
      <c r="AJ27" s="987"/>
      <c r="AK27" s="987"/>
      <c r="AL27" s="987"/>
      <c r="AM27" s="987"/>
      <c r="AN27" s="987"/>
      <c r="AO27" s="987"/>
      <c r="AP27" s="987"/>
      <c r="AQ27" s="987"/>
      <c r="AR27" s="1044" t="s">
        <v>316</v>
      </c>
      <c r="AS27" s="913"/>
      <c r="AT27" s="913"/>
      <c r="AU27" s="913"/>
      <c r="AV27" s="913"/>
      <c r="AW27" s="913"/>
      <c r="AX27" s="913"/>
      <c r="AY27" s="913"/>
      <c r="AZ27" s="913"/>
      <c r="BA27" s="913"/>
      <c r="BB27" s="913"/>
      <c r="BC27" s="913"/>
      <c r="BD27" s="913"/>
      <c r="BE27" s="913"/>
      <c r="BF27" s="913"/>
      <c r="BG27" s="913"/>
      <c r="BH27" s="913"/>
      <c r="BI27" s="913"/>
      <c r="BJ27" s="913"/>
      <c r="BK27" s="972"/>
      <c r="BL27" s="972"/>
      <c r="BM27" s="972">
        <f t="shared" ref="BM27:BY27" si="55">+BM24/13</f>
        <v>4710550.1794328075</v>
      </c>
      <c r="BN27" s="972">
        <f t="shared" si="55"/>
        <v>20849589.899309479</v>
      </c>
      <c r="BO27" s="972">
        <f t="shared" si="55"/>
        <v>9851689.622637935</v>
      </c>
      <c r="BP27" s="972">
        <f t="shared" si="55"/>
        <v>76647330.337470114</v>
      </c>
      <c r="BQ27" s="972">
        <f t="shared" si="55"/>
        <v>64933331.386904083</v>
      </c>
      <c r="BR27" s="972">
        <f t="shared" si="55"/>
        <v>40563942.058193535</v>
      </c>
      <c r="BS27" s="972">
        <f t="shared" si="55"/>
        <v>17958932.396958407</v>
      </c>
      <c r="BT27" s="972">
        <f t="shared" si="55"/>
        <v>49662230.729531676</v>
      </c>
      <c r="BU27" s="972">
        <f t="shared" si="55"/>
        <v>8496374.7172997147</v>
      </c>
      <c r="BV27" s="972">
        <f t="shared" si="55"/>
        <v>8496374.7172997147</v>
      </c>
      <c r="BW27" s="972">
        <f t="shared" si="55"/>
        <v>11129697.986886622</v>
      </c>
      <c r="BX27" s="972">
        <f t="shared" si="55"/>
        <v>11129697.986886622</v>
      </c>
      <c r="BY27" s="972">
        <f t="shared" si="55"/>
        <v>1793367.025850055</v>
      </c>
      <c r="BZ27" s="972">
        <f t="shared" ref="BZ27:CF27" si="56">+BZ24/13</f>
        <v>777901.75737504312</v>
      </c>
      <c r="CA27" s="972">
        <f t="shared" si="56"/>
        <v>1184591.3650149035</v>
      </c>
      <c r="CB27" s="972">
        <f t="shared" si="56"/>
        <v>1213613.1777682381</v>
      </c>
      <c r="CC27" s="972">
        <f t="shared" si="56"/>
        <v>4472473.9144938029</v>
      </c>
      <c r="CD27" s="972">
        <f t="shared" si="56"/>
        <v>4472773.3172623711</v>
      </c>
      <c r="CE27" s="972">
        <f t="shared" si="56"/>
        <v>15327955.009922424</v>
      </c>
      <c r="CF27" s="972">
        <f t="shared" si="56"/>
        <v>8464157.5069674458</v>
      </c>
    </row>
    <row r="28" spans="1:84" s="328" customFormat="1">
      <c r="A28" s="988"/>
      <c r="B28" s="987"/>
      <c r="C28" s="987"/>
      <c r="D28" s="987"/>
      <c r="E28" s="987"/>
      <c r="F28" s="987"/>
      <c r="G28" s="987"/>
      <c r="H28" s="987"/>
      <c r="I28" s="987"/>
      <c r="J28" s="987"/>
      <c r="K28" s="987"/>
      <c r="L28" s="987"/>
      <c r="M28" s="987"/>
      <c r="N28" s="987"/>
      <c r="O28" s="987"/>
      <c r="P28" s="987"/>
      <c r="Q28" s="987"/>
      <c r="R28" s="987"/>
      <c r="S28" s="987"/>
      <c r="T28" s="987"/>
      <c r="U28" s="987"/>
      <c r="V28" s="987"/>
      <c r="W28" s="987"/>
      <c r="X28" s="987"/>
      <c r="Y28" s="987"/>
      <c r="Z28" s="987"/>
      <c r="AA28" s="987"/>
      <c r="AB28" s="987"/>
      <c r="AC28" s="987"/>
      <c r="AD28" s="987"/>
      <c r="AE28" s="987"/>
      <c r="AF28" s="1048"/>
      <c r="AG28" s="327"/>
      <c r="AH28" s="987"/>
      <c r="AI28" s="987"/>
      <c r="AJ28" s="987"/>
      <c r="AK28" s="987"/>
      <c r="AL28" s="987"/>
      <c r="AM28" s="987"/>
      <c r="AN28" s="998"/>
      <c r="AP28" s="987"/>
      <c r="AQ28" s="999"/>
      <c r="AR28" s="999"/>
      <c r="AS28" s="999"/>
      <c r="AT28" s="999"/>
      <c r="AU28" s="999"/>
      <c r="AV28" s="999"/>
      <c r="AW28" s="999"/>
      <c r="AX28" s="999"/>
      <c r="AY28" s="999"/>
      <c r="AZ28" s="999"/>
      <c r="BA28" s="999"/>
      <c r="BB28" s="999"/>
      <c r="BC28" s="999"/>
      <c r="BD28" s="999"/>
      <c r="BE28" s="999"/>
      <c r="BF28" s="999"/>
      <c r="BG28" s="999"/>
      <c r="BH28" s="999"/>
      <c r="BI28" s="1049"/>
      <c r="BJ28" s="1049"/>
      <c r="BK28" s="1049"/>
      <c r="BL28" s="1049"/>
      <c r="BM28" s="1049"/>
      <c r="BN28" s="1049"/>
      <c r="BO28" s="1049"/>
      <c r="BP28" s="1049"/>
      <c r="BQ28" s="1049"/>
      <c r="BR28" s="1049"/>
      <c r="BS28" s="1049"/>
      <c r="BT28" s="1049"/>
      <c r="BU28" s="1049"/>
      <c r="BV28" s="1049"/>
      <c r="BW28" s="1049"/>
      <c r="BX28" s="1049"/>
      <c r="BY28" s="1049"/>
    </row>
    <row r="29" spans="1:84" s="986" customFormat="1">
      <c r="A29" s="988"/>
      <c r="B29" s="987"/>
      <c r="C29" s="987"/>
      <c r="D29" s="987"/>
      <c r="E29" s="987"/>
      <c r="F29" s="987"/>
      <c r="G29" s="987"/>
      <c r="H29" s="987"/>
      <c r="I29" s="987"/>
      <c r="J29" s="987"/>
      <c r="K29" s="987"/>
      <c r="L29" s="987"/>
      <c r="N29" s="1006" t="s">
        <v>1125</v>
      </c>
      <c r="O29" s="987"/>
      <c r="P29" s="987"/>
      <c r="Q29" s="987"/>
      <c r="R29" s="987"/>
      <c r="S29" s="987"/>
      <c r="T29" s="987"/>
      <c r="V29" s="987"/>
      <c r="W29" s="987"/>
      <c r="X29" s="987"/>
      <c r="Y29" s="987"/>
      <c r="Z29" s="987"/>
      <c r="AA29" s="987"/>
      <c r="AB29" s="1086" t="s">
        <v>1126</v>
      </c>
      <c r="AC29" s="987"/>
      <c r="AD29" s="987"/>
      <c r="AE29" s="987"/>
      <c r="AG29" s="982"/>
      <c r="AH29" s="987"/>
      <c r="AI29" s="987"/>
      <c r="AJ29" s="987"/>
      <c r="AK29" s="987"/>
      <c r="AL29" s="987"/>
      <c r="AM29" s="987"/>
      <c r="AN29" s="987"/>
      <c r="AO29" s="949" t="s">
        <v>1127</v>
      </c>
      <c r="AP29" s="987"/>
      <c r="AQ29" s="987"/>
      <c r="AR29" s="987"/>
      <c r="AT29" s="987"/>
      <c r="AU29" s="987"/>
      <c r="AV29" s="987"/>
      <c r="AW29" s="987"/>
      <c r="AX29" s="987"/>
      <c r="AY29" s="987"/>
      <c r="AZ29" s="987"/>
      <c r="BA29" s="987"/>
      <c r="BB29" s="987"/>
      <c r="BC29" s="949" t="s">
        <v>1129</v>
      </c>
      <c r="BD29" s="987"/>
      <c r="BE29" s="987"/>
      <c r="BF29" s="1006"/>
      <c r="BG29" s="987"/>
      <c r="BH29" s="987"/>
      <c r="BI29" s="987"/>
      <c r="BJ29" s="987"/>
      <c r="BK29" s="987"/>
      <c r="BL29" s="987"/>
      <c r="BQ29" s="1006" t="s">
        <v>1128</v>
      </c>
      <c r="CF29" s="1092" t="s">
        <v>1128</v>
      </c>
    </row>
    <row r="30" spans="1:84" s="986" customFormat="1">
      <c r="A30" s="988"/>
      <c r="B30" s="987"/>
      <c r="C30" s="987"/>
      <c r="D30" s="987"/>
      <c r="E30" s="987"/>
      <c r="F30" s="987"/>
      <c r="G30" s="987"/>
      <c r="H30" s="987"/>
      <c r="I30" s="987"/>
      <c r="J30" s="987"/>
      <c r="K30" s="987"/>
      <c r="L30" s="987"/>
      <c r="M30" s="987"/>
      <c r="N30" s="987"/>
      <c r="O30" s="987"/>
      <c r="P30" s="987"/>
      <c r="Q30" s="987"/>
      <c r="R30" s="987"/>
      <c r="S30" s="987"/>
      <c r="T30" s="987"/>
      <c r="U30" s="987"/>
      <c r="V30" s="987"/>
      <c r="W30" s="987"/>
      <c r="X30" s="987"/>
      <c r="Y30" s="987"/>
      <c r="Z30" s="987"/>
      <c r="AA30" s="987"/>
      <c r="AB30" s="987"/>
      <c r="AC30" s="987"/>
      <c r="AD30" s="987"/>
      <c r="AE30" s="987"/>
      <c r="AF30" s="975"/>
      <c r="AG30" s="982"/>
      <c r="AH30" s="987"/>
      <c r="AI30" s="987"/>
      <c r="AJ30" s="987"/>
      <c r="AK30" s="987"/>
      <c r="AL30" s="987"/>
      <c r="AM30" s="987"/>
      <c r="AN30" s="987"/>
      <c r="AO30" s="987"/>
      <c r="AP30" s="987"/>
      <c r="AQ30" s="987"/>
      <c r="AR30" s="987"/>
      <c r="AS30" s="987"/>
      <c r="AT30" s="987"/>
      <c r="AU30" s="987"/>
      <c r="AV30" s="987"/>
      <c r="AW30" s="987"/>
      <c r="AX30" s="987"/>
      <c r="AY30" s="987"/>
      <c r="AZ30" s="987"/>
      <c r="BA30" s="987"/>
      <c r="BB30" s="987"/>
      <c r="BC30" s="987"/>
      <c r="BD30" s="987"/>
      <c r="BE30" s="987"/>
      <c r="BF30" s="987"/>
      <c r="BG30" s="987"/>
      <c r="BH30" s="987"/>
      <c r="BI30" s="987"/>
      <c r="BJ30" s="987"/>
      <c r="BK30" s="987"/>
      <c r="BL30" s="987"/>
    </row>
    <row r="31" spans="1:84" s="331" customFormat="1" ht="18" thickBot="1">
      <c r="A31" s="978"/>
      <c r="B31" s="330"/>
      <c r="C31" s="632"/>
      <c r="D31" s="632"/>
      <c r="E31" s="632"/>
      <c r="F31" s="632"/>
      <c r="G31" s="632"/>
      <c r="H31" s="632"/>
      <c r="I31" s="632"/>
      <c r="J31" s="632"/>
      <c r="K31" s="632"/>
      <c r="L31" s="632"/>
      <c r="M31" s="632"/>
      <c r="N31" s="632"/>
      <c r="O31" s="632"/>
      <c r="P31" s="949"/>
      <c r="Q31" s="632"/>
      <c r="R31" s="632"/>
      <c r="S31" s="632"/>
      <c r="T31" s="632"/>
      <c r="U31" s="632"/>
      <c r="V31" s="632"/>
      <c r="W31" s="632"/>
      <c r="X31" s="632"/>
      <c r="Z31" s="632"/>
      <c r="AA31" s="632"/>
      <c r="AB31" s="632"/>
      <c r="AC31" s="632"/>
      <c r="AD31" s="632"/>
      <c r="AE31" s="626"/>
      <c r="AS31" s="949"/>
      <c r="BC31" s="949"/>
    </row>
    <row r="32" spans="1:84" s="645" customFormat="1" ht="24" customHeight="1" thickBot="1">
      <c r="A32" s="742"/>
      <c r="B32" s="1449" t="s">
        <v>971</v>
      </c>
      <c r="C32" s="1450"/>
      <c r="D32" s="1450"/>
      <c r="E32" s="1450"/>
      <c r="F32" s="1450"/>
      <c r="G32" s="1450"/>
      <c r="H32" s="1450"/>
      <c r="I32" s="1450"/>
      <c r="J32" s="1450"/>
      <c r="K32" s="1450"/>
      <c r="L32" s="1450"/>
      <c r="M32" s="1450"/>
      <c r="N32" s="1453"/>
      <c r="O32" s="1449" t="s">
        <v>971</v>
      </c>
      <c r="P32" s="1450"/>
      <c r="Q32" s="1450"/>
      <c r="R32" s="1450"/>
      <c r="S32" s="1450"/>
      <c r="T32" s="1450"/>
      <c r="U32" s="1450"/>
      <c r="V32" s="1450"/>
      <c r="W32" s="1450"/>
      <c r="X32" s="1450"/>
      <c r="Y32" s="1450"/>
      <c r="Z32" s="1450"/>
      <c r="AA32" s="1450"/>
      <c r="AB32" s="1453"/>
      <c r="AC32" s="1449" t="s">
        <v>971</v>
      </c>
      <c r="AD32" s="1450"/>
      <c r="AE32" s="1450"/>
      <c r="AF32" s="1450"/>
      <c r="AG32" s="1450"/>
      <c r="AH32" s="1450"/>
      <c r="AI32" s="1450"/>
      <c r="AJ32" s="1450"/>
      <c r="AK32" s="1450"/>
      <c r="AL32" s="1450"/>
      <c r="AM32" s="1450"/>
      <c r="AN32" s="1450"/>
      <c r="AO32" s="1450"/>
      <c r="AP32" s="1449" t="s">
        <v>971</v>
      </c>
      <c r="AQ32" s="1450"/>
      <c r="AR32" s="1450"/>
      <c r="AS32" s="1450"/>
      <c r="AT32" s="1450"/>
      <c r="AU32" s="1450"/>
      <c r="AV32" s="1450"/>
      <c r="AW32" s="1450"/>
      <c r="AX32" s="1450"/>
      <c r="AY32" s="1450"/>
      <c r="AZ32" s="1450"/>
      <c r="BA32" s="1450"/>
      <c r="BB32" s="1450"/>
      <c r="BC32" s="1453"/>
      <c r="BD32" s="1449" t="s">
        <v>971</v>
      </c>
      <c r="BE32" s="1450"/>
      <c r="BF32" s="1450"/>
      <c r="BG32" s="1450"/>
      <c r="BH32" s="1450"/>
      <c r="BI32" s="1450"/>
      <c r="BJ32" s="1450"/>
      <c r="BK32" s="1450"/>
      <c r="BL32" s="1450"/>
      <c r="BM32" s="1450"/>
      <c r="BN32" s="1450"/>
      <c r="BO32" s="1450"/>
      <c r="BP32" s="1450"/>
      <c r="BQ32" s="1453"/>
      <c r="BR32" s="1449" t="s">
        <v>971</v>
      </c>
      <c r="BS32" s="1450"/>
      <c r="BT32" s="1450"/>
      <c r="BU32" s="1450"/>
      <c r="BV32" s="1450"/>
      <c r="BW32" s="1450"/>
      <c r="BX32" s="1450"/>
      <c r="BY32" s="1450"/>
      <c r="BZ32" s="1450"/>
      <c r="CA32" s="1450"/>
      <c r="CB32" s="1450"/>
      <c r="CC32" s="1450"/>
      <c r="CD32" s="1450"/>
      <c r="CE32" s="1450"/>
    </row>
    <row r="33" spans="1:84" s="645" customFormat="1" ht="226.8" thickBot="1">
      <c r="A33" s="751"/>
      <c r="B33" s="514" t="s">
        <v>353</v>
      </c>
      <c r="C33" s="514" t="s">
        <v>382</v>
      </c>
      <c r="D33" s="514" t="s">
        <v>434</v>
      </c>
      <c r="E33" s="514" t="s">
        <v>383</v>
      </c>
      <c r="F33" s="514" t="s">
        <v>384</v>
      </c>
      <c r="G33" s="514" t="s">
        <v>385</v>
      </c>
      <c r="H33" s="514" t="s">
        <v>245</v>
      </c>
      <c r="I33" s="514" t="s">
        <v>433</v>
      </c>
      <c r="J33" s="514" t="s">
        <v>167</v>
      </c>
      <c r="K33" s="514" t="s">
        <v>470</v>
      </c>
      <c r="L33" s="514" t="s">
        <v>65</v>
      </c>
      <c r="M33" s="514" t="s">
        <v>66</v>
      </c>
      <c r="N33" s="514" t="s">
        <v>354</v>
      </c>
      <c r="O33" s="514" t="s">
        <v>828</v>
      </c>
      <c r="P33" s="514" t="s">
        <v>369</v>
      </c>
      <c r="Q33" s="514" t="s">
        <v>610</v>
      </c>
      <c r="R33" s="514" t="s">
        <v>335</v>
      </c>
      <c r="S33" s="514" t="s">
        <v>336</v>
      </c>
      <c r="T33" s="514" t="s">
        <v>769</v>
      </c>
      <c r="U33" s="514" t="s">
        <v>608</v>
      </c>
      <c r="V33" s="514" t="s">
        <v>731</v>
      </c>
      <c r="W33" s="514" t="s">
        <v>885</v>
      </c>
      <c r="X33" s="514" t="s">
        <v>768</v>
      </c>
      <c r="Y33" s="514" t="s">
        <v>827</v>
      </c>
      <c r="Z33" s="514" t="s">
        <v>745</v>
      </c>
      <c r="AA33" s="514" t="s">
        <v>611</v>
      </c>
      <c r="AB33" s="514" t="s">
        <v>746</v>
      </c>
      <c r="AC33" s="514" t="s">
        <v>609</v>
      </c>
      <c r="AD33" s="514" t="s">
        <v>748</v>
      </c>
      <c r="AE33" s="514" t="s">
        <v>919</v>
      </c>
      <c r="AF33" s="514" t="s">
        <v>733</v>
      </c>
      <c r="AG33" s="1055" t="s">
        <v>854</v>
      </c>
      <c r="AH33" s="514" t="s">
        <v>841</v>
      </c>
      <c r="AI33" s="1055" t="s">
        <v>977</v>
      </c>
      <c r="AJ33" s="1055" t="s">
        <v>953</v>
      </c>
      <c r="AK33" s="514" t="s">
        <v>925</v>
      </c>
      <c r="AL33" s="514" t="s">
        <v>926</v>
      </c>
      <c r="AM33" s="514" t="s">
        <v>855</v>
      </c>
      <c r="AN33" s="514" t="s">
        <v>856</v>
      </c>
      <c r="AO33" s="514" t="s">
        <v>860</v>
      </c>
      <c r="AP33" s="514" t="s">
        <v>927</v>
      </c>
      <c r="AQ33" s="977" t="s">
        <v>928</v>
      </c>
      <c r="AR33" s="1055" t="s">
        <v>978</v>
      </c>
      <c r="AS33" s="1055" t="s">
        <v>857</v>
      </c>
      <c r="AT33" s="1055" t="s">
        <v>979</v>
      </c>
      <c r="AU33" s="977" t="s">
        <v>929</v>
      </c>
      <c r="AV33" s="977" t="s">
        <v>930</v>
      </c>
      <c r="AW33" s="1055" t="s">
        <v>862</v>
      </c>
      <c r="AX33" s="977" t="s">
        <v>883</v>
      </c>
      <c r="AY33" s="977" t="s">
        <v>887</v>
      </c>
      <c r="AZ33" s="977" t="s">
        <v>843</v>
      </c>
      <c r="BA33" s="977" t="s">
        <v>882</v>
      </c>
      <c r="BB33" s="977" t="s">
        <v>863</v>
      </c>
      <c r="BC33" s="1055" t="s">
        <v>902</v>
      </c>
      <c r="BD33" s="977" t="s">
        <v>903</v>
      </c>
      <c r="BE33" s="977" t="s">
        <v>904</v>
      </c>
      <c r="BF33" s="977" t="s">
        <v>905</v>
      </c>
      <c r="BG33" s="514" t="s">
        <v>868</v>
      </c>
      <c r="BH33" s="514" t="s">
        <v>869</v>
      </c>
      <c r="BI33" s="514" t="s">
        <v>870</v>
      </c>
      <c r="BJ33" s="514" t="s">
        <v>864</v>
      </c>
      <c r="BK33" s="514" t="s">
        <v>865</v>
      </c>
      <c r="BL33" s="514" t="s">
        <v>871</v>
      </c>
      <c r="BM33" s="977" t="s">
        <v>963</v>
      </c>
      <c r="BN33" s="514" t="s">
        <v>872</v>
      </c>
      <c r="BO33" s="514" t="s">
        <v>873</v>
      </c>
      <c r="BP33" s="514" t="s">
        <v>874</v>
      </c>
      <c r="BQ33" s="514" t="s">
        <v>875</v>
      </c>
      <c r="BR33" s="514" t="s">
        <v>876</v>
      </c>
      <c r="BS33" s="514" t="s">
        <v>877</v>
      </c>
      <c r="BT33" s="514" t="s">
        <v>962</v>
      </c>
      <c r="BU33" s="514" t="s">
        <v>959</v>
      </c>
      <c r="BV33" s="514" t="s">
        <v>884</v>
      </c>
      <c r="BW33" s="977" t="s">
        <v>960</v>
      </c>
      <c r="BX33" s="514" t="s">
        <v>878</v>
      </c>
      <c r="BY33" s="514" t="s">
        <v>879</v>
      </c>
      <c r="BZ33" s="514" t="s">
        <v>881</v>
      </c>
      <c r="CA33" s="977" t="s">
        <v>961</v>
      </c>
      <c r="CB33" s="514" t="s">
        <v>880</v>
      </c>
      <c r="CC33" s="514" t="s">
        <v>866</v>
      </c>
      <c r="CD33" s="514" t="s">
        <v>867</v>
      </c>
      <c r="CE33" s="514" t="s">
        <v>757</v>
      </c>
    </row>
    <row r="34" spans="1:84" s="645" customFormat="1" ht="18" customHeight="1" thickBot="1">
      <c r="A34" s="638"/>
      <c r="B34" s="729">
        <f>SUM(C34:CE34)</f>
        <v>583935996.71770203</v>
      </c>
      <c r="C34" s="329">
        <f>'7 -TEC'!G63</f>
        <v>2176784.7906566826</v>
      </c>
      <c r="D34" s="985">
        <f>'7 -TEC'!J63</f>
        <v>882890.73578774091</v>
      </c>
      <c r="E34" s="985">
        <f>'7 -TEC'!M63</f>
        <v>9471778.80728231</v>
      </c>
      <c r="F34" s="985">
        <f>'7 -TEC'!P63</f>
        <v>2398696.9097532015</v>
      </c>
      <c r="G34" s="985">
        <f>'7 -TEC'!S63</f>
        <v>3045574.9827674311</v>
      </c>
      <c r="H34" s="985">
        <f>'7 -TEC'!V63</f>
        <v>2954897.3526961068</v>
      </c>
      <c r="I34" s="985">
        <f>'7 -TEC'!Y63</f>
        <v>1795196.1489254003</v>
      </c>
      <c r="J34" s="985">
        <f>'7 -TEC'!AB63</f>
        <v>784819.53357172688</v>
      </c>
      <c r="K34" s="985">
        <f>'7 -TEC'!AE63</f>
        <v>2410045.3199146311</v>
      </c>
      <c r="L34" s="985">
        <f>'7 -TEC'!AH63</f>
        <v>3080.8652066282166</v>
      </c>
      <c r="M34" s="985">
        <f>'7 -TEC'!AK63</f>
        <v>1082298.2824293242</v>
      </c>
      <c r="N34" s="985">
        <f>'7 -TEC'!AN63</f>
        <v>2463181.7428015252</v>
      </c>
      <c r="O34" s="985">
        <f>'7 -TEC'!AQ63</f>
        <v>2557911.5165354544</v>
      </c>
      <c r="P34" s="985">
        <f>'7 -TEC'!AT63</f>
        <v>9808871.3768748846</v>
      </c>
      <c r="Q34" s="985">
        <f>'7 -TEC'!AW63</f>
        <v>1757922.5350424184</v>
      </c>
      <c r="R34" s="985">
        <f>'7 -TEC'!AZ63</f>
        <v>2272904.2837461927</v>
      </c>
      <c r="S34" s="985">
        <f>'7 -TEC'!BC63</f>
        <v>783888.99264828232</v>
      </c>
      <c r="T34" s="985">
        <f>'7 -TEC'!BF63</f>
        <v>5685122.8280202569</v>
      </c>
      <c r="U34" s="985">
        <f>'7 -TEC'!BI63</f>
        <v>1979239.7061900857</v>
      </c>
      <c r="V34" s="985">
        <f>'7 -TEC'!BL63</f>
        <v>2755781.4368176791</v>
      </c>
      <c r="W34" s="985">
        <f>'7 -TEC'!BO63</f>
        <v>8650024.1734046489</v>
      </c>
      <c r="X34" s="985">
        <f>'7 -TEC'!BR63</f>
        <v>9280898.3004336935</v>
      </c>
      <c r="Y34" s="985">
        <f>'7 -TEC'!BU63</f>
        <v>1449605.8419123921</v>
      </c>
      <c r="Z34" s="985">
        <f>'7 -TEC'!BX63</f>
        <v>737976.06557594915</v>
      </c>
      <c r="AA34" s="985">
        <f>'7 -TEC'!CA63</f>
        <v>5413780.3341122642</v>
      </c>
      <c r="AB34" s="985">
        <f>'7 -TEC'!CD63</f>
        <v>97799286.384334952</v>
      </c>
      <c r="AC34" s="985">
        <f>'7 -TEC'!CG63</f>
        <v>44933060.732783973</v>
      </c>
      <c r="AD34" s="985">
        <f>'7 -TEC'!CJ63</f>
        <v>56992730.027908906</v>
      </c>
      <c r="AE34" s="985">
        <f>'7 -TEC'!CM63</f>
        <v>46192451.06554009</v>
      </c>
      <c r="AF34" s="985">
        <f>'7 -TEC'!CP63</f>
        <v>81902152.172458977</v>
      </c>
      <c r="AG34" s="985">
        <f>'7 -TEC'!CS63</f>
        <v>47792698.928766645</v>
      </c>
      <c r="AH34" s="985">
        <f>'7 -TEC'!CV63</f>
        <v>23318837.909890972</v>
      </c>
      <c r="AI34" s="985">
        <f>'7 -TEC'!CY63</f>
        <v>3199549.862403756</v>
      </c>
      <c r="AJ34" s="985">
        <f>'7 -TEC'!DB63</f>
        <v>3199549.862403756</v>
      </c>
      <c r="AK34" s="985">
        <f>'7 -TEC'!DE63</f>
        <v>1090341.1506807909</v>
      </c>
      <c r="AL34" s="985">
        <f>'7 -TEC'!DH63</f>
        <v>1464046.2212644068</v>
      </c>
      <c r="AM34" s="985">
        <f>'7 -TEC'!DK63</f>
        <v>1090341.1506807909</v>
      </c>
      <c r="AN34" s="985">
        <f>'7 -TEC'!DN63</f>
        <v>1908565.6393813342</v>
      </c>
      <c r="AO34" s="985">
        <f>'7 -TEC'!DQ63</f>
        <v>1908565.6393813342</v>
      </c>
      <c r="AP34" s="985">
        <f>'7 -TEC'!DT63</f>
        <v>2737100.4009713782</v>
      </c>
      <c r="AQ34" s="985">
        <f>'7 -TEC'!DW63</f>
        <v>2737100.4009713782</v>
      </c>
      <c r="AR34" s="985">
        <f>'7 -TEC'!DZ63</f>
        <v>3843966.449268932</v>
      </c>
      <c r="AS34" s="985">
        <f>'7 -TEC'!EF63</f>
        <v>3405678.9520701631</v>
      </c>
      <c r="AT34" s="985">
        <f>'7 -TEC'!EI63</f>
        <v>3405678.9520701631</v>
      </c>
      <c r="AU34" s="985">
        <f>'7 -TEC'!EL63</f>
        <v>1090341.1506807909</v>
      </c>
      <c r="AV34" s="985">
        <f>'7 -TEC'!EO63</f>
        <v>1090341.1506807909</v>
      </c>
      <c r="AW34" s="985">
        <f>'7 -TEC'!ER63</f>
        <v>4909356.6898843441</v>
      </c>
      <c r="AX34" s="985">
        <f>'7 -TEC'!EU63</f>
        <v>1565911.7023910983</v>
      </c>
      <c r="AY34" s="985">
        <f>'7 -TEC'!EX63</f>
        <v>2478655.5165567417</v>
      </c>
      <c r="AZ34" s="985">
        <f>'7 -TEC'!FA63</f>
        <v>1488599.9742828086</v>
      </c>
      <c r="BA34" s="985">
        <f>'7 -TEC'!FD63</f>
        <v>4157150.0566607574</v>
      </c>
      <c r="BB34" s="985">
        <f>'7 -TEC'!FG63</f>
        <v>15669478.60087999</v>
      </c>
      <c r="BC34" s="985">
        <f>'7 -TEC'!FJ63</f>
        <v>0</v>
      </c>
      <c r="BD34" s="985">
        <f>'7 -TEC'!FM63</f>
        <v>0</v>
      </c>
      <c r="BE34" s="985">
        <f>'7 -TEC'!FP63</f>
        <v>0</v>
      </c>
      <c r="BF34" s="985">
        <f>'7 -TEC'!FS63</f>
        <v>0</v>
      </c>
      <c r="BG34" s="985">
        <f>'7 -TEC'!FV63</f>
        <v>0</v>
      </c>
      <c r="BH34" s="985">
        <f>'7 -TEC'!FY63</f>
        <v>0</v>
      </c>
      <c r="BI34" s="985">
        <f>'7 -TEC'!GB63</f>
        <v>0</v>
      </c>
      <c r="BJ34" s="985">
        <f>'7 -TEC'!GE63</f>
        <v>0</v>
      </c>
      <c r="BK34" s="985">
        <f>'7 -TEC'!GH63</f>
        <v>0</v>
      </c>
      <c r="BL34" s="985">
        <f>'7 -TEC'!GK63</f>
        <v>519802.91721350554</v>
      </c>
      <c r="BM34" s="985">
        <f>'7 -TEC'!GN63</f>
        <v>2300724.3824056368</v>
      </c>
      <c r="BN34" s="985">
        <f>'7 -TEC'!GQ63</f>
        <v>1087120.7842532366</v>
      </c>
      <c r="BO34" s="985">
        <f>'7 -TEC'!GT63</f>
        <v>8457930.4727503136</v>
      </c>
      <c r="BP34" s="985">
        <f>'7 -TEC'!GW63</f>
        <v>7165306.3429138819</v>
      </c>
      <c r="BQ34" s="985">
        <f>'7 -TEC'!GZ63</f>
        <v>4476176.7972647864</v>
      </c>
      <c r="BR34" s="985">
        <f>'7 -TEC'!HC63</f>
        <v>1981744.1900392075</v>
      </c>
      <c r="BS34" s="985">
        <f>'7 -TEC'!HF63</f>
        <v>5480160.7933723517</v>
      </c>
      <c r="BT34" s="985">
        <f>'7 -TEC'!HI63</f>
        <v>937563.59566543135</v>
      </c>
      <c r="BU34" s="985">
        <f>'7 -TEC'!HL63</f>
        <v>937563.59566543135</v>
      </c>
      <c r="BV34" s="985">
        <f>'7 -TEC'!HO63</f>
        <v>1228147.299342758</v>
      </c>
      <c r="BW34" s="985">
        <f>'7 -TEC'!HR63</f>
        <v>1228147.299342758</v>
      </c>
      <c r="BX34" s="985">
        <f>'7 -TEC'!HU63</f>
        <v>197895.65468202098</v>
      </c>
      <c r="BY34" s="985">
        <f>'7 -TEC'!HX63</f>
        <v>85840.419353678997</v>
      </c>
      <c r="BZ34" s="985">
        <f>'7 -TEC'!IA63</f>
        <v>130718.07406471951</v>
      </c>
      <c r="CA34" s="985">
        <f>'7 -TEC'!ID63</f>
        <v>133920.59231786843</v>
      </c>
      <c r="CB34" s="985">
        <f>'7 -TEC'!IG63</f>
        <v>493531.51953793917</v>
      </c>
      <c r="CC34" s="985">
        <f>'7 -TEC'!IJ63</f>
        <v>493564.55823333468</v>
      </c>
      <c r="CD34" s="985">
        <f>'7 -TEC'!IM63</f>
        <v>1691419.3513663842</v>
      </c>
      <c r="CE34" s="985">
        <f>'7 -TEC'!IP63</f>
        <v>934008.46955971373</v>
      </c>
      <c r="CF34" s="1054"/>
    </row>
    <row r="35" spans="1:84" s="645" customFormat="1" ht="18" customHeight="1">
      <c r="A35" s="626"/>
      <c r="B35" s="1013"/>
      <c r="C35" s="1010"/>
      <c r="D35" s="1010"/>
      <c r="E35" s="1010"/>
      <c r="F35" s="1010"/>
      <c r="G35" s="1010"/>
      <c r="H35" s="1010"/>
      <c r="I35" s="1010"/>
      <c r="J35" s="1010"/>
      <c r="K35" s="1010"/>
      <c r="L35" s="1010"/>
      <c r="M35" s="1010"/>
      <c r="N35" s="1010"/>
      <c r="O35" s="1010"/>
      <c r="P35" s="1010"/>
      <c r="Q35" s="1010"/>
      <c r="R35" s="1010"/>
      <c r="S35" s="1010"/>
      <c r="T35" s="1010"/>
      <c r="U35" s="1010"/>
      <c r="V35" s="1010"/>
      <c r="W35" s="1010"/>
      <c r="X35" s="1010"/>
      <c r="Y35" s="1010"/>
      <c r="Z35" s="1010"/>
      <c r="AA35" s="1010"/>
      <c r="AB35" s="1010"/>
      <c r="AC35" s="1010"/>
      <c r="AD35" s="1010"/>
      <c r="AE35" s="1010"/>
      <c r="AF35" s="1010"/>
      <c r="AG35" s="1010"/>
      <c r="AH35" s="1010"/>
      <c r="AI35" s="1010"/>
      <c r="AJ35" s="1010"/>
      <c r="AK35" s="1010"/>
      <c r="AL35" s="1010"/>
      <c r="AM35" s="1010"/>
      <c r="AN35" s="1010"/>
      <c r="AO35" s="1010"/>
      <c r="AP35" s="1010"/>
      <c r="AQ35" s="1010"/>
      <c r="AR35" s="1010"/>
      <c r="AS35" s="1010"/>
      <c r="AT35" s="1010"/>
      <c r="AU35" s="1010"/>
      <c r="AV35" s="1010"/>
      <c r="AW35" s="1010"/>
      <c r="AX35" s="1010"/>
      <c r="AY35" s="1010"/>
      <c r="AZ35" s="1010"/>
      <c r="BA35" s="1010"/>
      <c r="BB35" s="1010"/>
      <c r="BC35" s="1010"/>
      <c r="BD35" s="1010"/>
      <c r="BE35" s="1010"/>
      <c r="BF35" s="1010"/>
      <c r="BG35" s="1010"/>
      <c r="BH35" s="1010"/>
      <c r="BI35" s="1010"/>
      <c r="BJ35" s="1010"/>
      <c r="BK35" s="1010"/>
      <c r="BL35" s="1010"/>
      <c r="BM35" s="1010"/>
      <c r="BN35" s="1010"/>
      <c r="BO35" s="1010"/>
      <c r="BP35" s="1010"/>
      <c r="BQ35" s="1010"/>
      <c r="BR35" s="1010"/>
      <c r="BS35" s="1010"/>
      <c r="BT35" s="1010"/>
      <c r="BU35" s="1010"/>
      <c r="BV35" s="1010"/>
      <c r="BW35" s="1010"/>
      <c r="BX35" s="1010"/>
      <c r="BY35" s="1010"/>
      <c r="BZ35" s="1010"/>
      <c r="CA35" s="1010"/>
      <c r="CB35" s="1010"/>
      <c r="CC35" s="1010"/>
      <c r="CD35" s="1010"/>
      <c r="CE35" s="1054"/>
      <c r="CF35" s="1054"/>
    </row>
    <row r="36" spans="1:84" s="645" customFormat="1" ht="18" customHeight="1">
      <c r="A36" s="626"/>
      <c r="B36" s="743"/>
      <c r="C36" s="333"/>
      <c r="D36" s="333"/>
      <c r="E36" s="333"/>
      <c r="F36" s="333"/>
      <c r="G36" s="333"/>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1054"/>
      <c r="AH36" s="333"/>
      <c r="AI36" s="1054"/>
      <c r="AJ36" s="1054"/>
      <c r="AK36" s="333"/>
      <c r="AL36" s="1054"/>
      <c r="AM36" s="333"/>
      <c r="AN36" s="333"/>
      <c r="AO36" s="333"/>
      <c r="AP36" s="333"/>
      <c r="AQ36" s="333"/>
      <c r="AR36" s="333"/>
      <c r="AS36" s="1054"/>
      <c r="AT36" s="1054"/>
      <c r="AU36" s="1054"/>
      <c r="AV36" s="333"/>
      <c r="AW36" s="333"/>
      <c r="AX36" s="1054"/>
      <c r="AY36" s="333"/>
      <c r="AZ36" s="333"/>
      <c r="BA36" s="333"/>
      <c r="BB36" s="333"/>
      <c r="BC36" s="333"/>
      <c r="BD36" s="333"/>
      <c r="BE36" s="333"/>
      <c r="BF36" s="333"/>
      <c r="BG36" s="333"/>
      <c r="BH36" s="333"/>
      <c r="BI36" s="333"/>
      <c r="BJ36" s="333"/>
      <c r="BK36" s="333"/>
      <c r="BL36" s="333"/>
      <c r="BM36" s="333"/>
      <c r="BN36" s="333"/>
      <c r="BO36" s="333"/>
      <c r="BP36" s="333"/>
      <c r="BQ36" s="333"/>
      <c r="BR36" s="333"/>
      <c r="BS36" s="333"/>
      <c r="BT36" s="333"/>
      <c r="BU36" s="333"/>
      <c r="BV36" s="333"/>
      <c r="BW36" s="333"/>
      <c r="BX36" s="333"/>
      <c r="BY36" s="333"/>
      <c r="BZ36" s="333"/>
      <c r="CA36" s="333"/>
      <c r="CB36" s="333"/>
      <c r="CC36" s="333"/>
      <c r="CD36" s="333"/>
      <c r="CE36" s="333"/>
      <c r="CF36" s="333"/>
    </row>
    <row r="37" spans="1:84" s="645" customFormat="1" ht="18" customHeight="1" thickBot="1">
      <c r="A37" s="973"/>
      <c r="B37" s="743"/>
      <c r="C37" s="333"/>
      <c r="D37" s="333"/>
      <c r="E37" s="333"/>
      <c r="F37" s="333"/>
      <c r="G37" s="333"/>
      <c r="H37" s="333"/>
      <c r="I37" s="333"/>
      <c r="J37" s="333"/>
      <c r="K37" s="333"/>
      <c r="L37" s="333"/>
      <c r="M37" s="333"/>
      <c r="N37" s="333"/>
      <c r="O37" s="333"/>
      <c r="P37" s="333"/>
      <c r="Q37" s="333"/>
      <c r="R37" s="333"/>
      <c r="S37" s="333"/>
      <c r="T37" s="333"/>
      <c r="U37" s="333"/>
      <c r="V37" s="333"/>
      <c r="W37" s="333"/>
      <c r="Y37" s="333"/>
      <c r="Z37" s="333"/>
      <c r="AA37" s="333"/>
      <c r="AB37" s="333"/>
      <c r="AC37" s="333"/>
      <c r="AD37" s="333"/>
      <c r="AE37" s="333"/>
      <c r="AF37" s="333"/>
      <c r="AG37" s="1054"/>
      <c r="AH37" s="333"/>
      <c r="AI37" s="1054"/>
      <c r="AJ37" s="1054"/>
      <c r="AK37" s="333"/>
      <c r="AL37" s="1054"/>
      <c r="AM37" s="333"/>
      <c r="AN37" s="333"/>
      <c r="AO37" s="333"/>
      <c r="AP37" s="333"/>
      <c r="AQ37" s="333"/>
      <c r="AR37" s="333"/>
      <c r="AS37" s="1054"/>
      <c r="AT37" s="1054"/>
      <c r="AU37" s="1054"/>
      <c r="AV37" s="333"/>
      <c r="AW37" s="333"/>
      <c r="AX37" s="1054"/>
      <c r="AY37" s="333"/>
      <c r="AZ37" s="333"/>
      <c r="BA37" s="333"/>
      <c r="BB37" s="333"/>
      <c r="BC37" s="333"/>
      <c r="BD37" s="333"/>
      <c r="BE37" s="333"/>
      <c r="BF37" s="333"/>
      <c r="BG37" s="333"/>
      <c r="BH37" s="333"/>
      <c r="BI37" s="333"/>
      <c r="BJ37" s="333"/>
      <c r="BK37" s="333"/>
      <c r="BL37" s="333"/>
      <c r="BM37" s="333"/>
      <c r="BN37" s="333"/>
      <c r="BO37" s="333"/>
      <c r="BP37" s="333"/>
      <c r="BQ37" s="333"/>
      <c r="BR37" s="333"/>
      <c r="BS37" s="333"/>
      <c r="BT37" s="333"/>
      <c r="BU37" s="333"/>
      <c r="BV37" s="333"/>
      <c r="BW37" s="333"/>
      <c r="BX37" s="333"/>
      <c r="BY37" s="333"/>
      <c r="BZ37" s="333"/>
      <c r="CA37" s="333"/>
      <c r="CB37" s="333"/>
      <c r="CC37" s="333"/>
      <c r="CD37" s="333"/>
      <c r="CE37" s="333"/>
    </row>
    <row r="38" spans="1:84" s="645" customFormat="1" ht="24" customHeight="1" thickBot="1">
      <c r="A38" s="742"/>
      <c r="B38" s="944" t="s">
        <v>935</v>
      </c>
      <c r="C38" s="945"/>
      <c r="D38" s="945"/>
      <c r="E38" s="945"/>
      <c r="F38" s="945"/>
      <c r="G38" s="945"/>
      <c r="H38" s="945"/>
      <c r="I38" s="945"/>
      <c r="J38" s="945"/>
      <c r="K38" s="945"/>
      <c r="L38" s="945"/>
      <c r="M38" s="945"/>
      <c r="N38" s="945"/>
      <c r="O38" s="944" t="s">
        <v>935</v>
      </c>
      <c r="P38" s="945"/>
      <c r="Q38" s="945"/>
      <c r="R38" s="945"/>
      <c r="S38" s="945"/>
      <c r="T38" s="945"/>
      <c r="U38" s="945"/>
      <c r="V38" s="945"/>
      <c r="W38" s="945"/>
      <c r="X38" s="945"/>
      <c r="Y38" s="945"/>
      <c r="Z38" s="945"/>
      <c r="AA38" s="945"/>
      <c r="AB38" s="945"/>
      <c r="AC38" s="944" t="s">
        <v>935</v>
      </c>
      <c r="AD38" s="945"/>
      <c r="AE38" s="945"/>
      <c r="AF38" s="945"/>
      <c r="AG38" s="945"/>
      <c r="AH38" s="945"/>
      <c r="AI38" s="945"/>
      <c r="AJ38" s="945"/>
      <c r="AK38" s="945"/>
      <c r="AL38" s="945"/>
      <c r="AM38" s="945"/>
      <c r="AN38" s="945"/>
      <c r="AO38" s="945"/>
      <c r="AP38" s="945"/>
      <c r="AQ38" s="945"/>
      <c r="AR38" s="945"/>
      <c r="AS38" s="944" t="s">
        <v>935</v>
      </c>
      <c r="AT38" s="945"/>
      <c r="AU38" s="945"/>
      <c r="AV38" s="945"/>
      <c r="AW38" s="945"/>
      <c r="AX38" s="945"/>
      <c r="AY38" s="945"/>
      <c r="AZ38" s="945"/>
      <c r="BA38" s="945"/>
      <c r="BB38" s="945"/>
      <c r="BC38" s="945"/>
      <c r="BD38" s="945"/>
      <c r="BE38" s="945"/>
      <c r="BF38" s="945"/>
      <c r="BG38" s="944" t="s">
        <v>935</v>
      </c>
      <c r="BH38" s="945"/>
      <c r="BI38" s="945"/>
      <c r="BJ38" s="945"/>
      <c r="BK38" s="945"/>
      <c r="BL38" s="945"/>
      <c r="BM38" s="945"/>
      <c r="BN38" s="945"/>
      <c r="BO38" s="945"/>
      <c r="BP38" s="945"/>
      <c r="BQ38" s="945"/>
      <c r="BR38" s="945"/>
      <c r="BS38" s="945"/>
      <c r="BT38" s="946"/>
      <c r="BU38" s="1449" t="s">
        <v>936</v>
      </c>
      <c r="BV38" s="1450"/>
      <c r="BW38" s="1450"/>
      <c r="BX38" s="1450"/>
      <c r="BY38" s="1450"/>
      <c r="BZ38" s="1450"/>
      <c r="CA38" s="1450"/>
      <c r="CB38" s="1090"/>
      <c r="CC38" s="1090"/>
      <c r="CD38" s="1090"/>
      <c r="CE38" s="1090"/>
    </row>
    <row r="39" spans="1:84" s="645" customFormat="1" ht="226.8" thickBot="1">
      <c r="A39" s="750"/>
      <c r="B39" s="977" t="s">
        <v>353</v>
      </c>
      <c r="C39" s="977" t="s">
        <v>382</v>
      </c>
      <c r="D39" s="977" t="s">
        <v>434</v>
      </c>
      <c r="E39" s="977" t="s">
        <v>383</v>
      </c>
      <c r="F39" s="977" t="s">
        <v>384</v>
      </c>
      <c r="G39" s="977" t="s">
        <v>385</v>
      </c>
      <c r="H39" s="977" t="s">
        <v>245</v>
      </c>
      <c r="I39" s="977" t="s">
        <v>433</v>
      </c>
      <c r="J39" s="977" t="s">
        <v>167</v>
      </c>
      <c r="K39" s="977" t="s">
        <v>470</v>
      </c>
      <c r="L39" s="977" t="s">
        <v>65</v>
      </c>
      <c r="M39" s="977" t="s">
        <v>66</v>
      </c>
      <c r="N39" s="977" t="s">
        <v>354</v>
      </c>
      <c r="O39" s="977" t="s">
        <v>828</v>
      </c>
      <c r="P39" s="977" t="s">
        <v>369</v>
      </c>
      <c r="Q39" s="977" t="s">
        <v>610</v>
      </c>
      <c r="R39" s="977" t="s">
        <v>335</v>
      </c>
      <c r="S39" s="977" t="s">
        <v>336</v>
      </c>
      <c r="T39" s="977" t="s">
        <v>769</v>
      </c>
      <c r="U39" s="977" t="s">
        <v>608</v>
      </c>
      <c r="V39" s="977" t="s">
        <v>731</v>
      </c>
      <c r="W39" s="977" t="s">
        <v>885</v>
      </c>
      <c r="X39" s="977" t="s">
        <v>768</v>
      </c>
      <c r="Y39" s="977" t="s">
        <v>827</v>
      </c>
      <c r="Z39" s="977" t="s">
        <v>745</v>
      </c>
      <c r="AA39" s="977" t="s">
        <v>611</v>
      </c>
      <c r="AB39" s="977" t="s">
        <v>746</v>
      </c>
      <c r="AC39" s="977" t="s">
        <v>609</v>
      </c>
      <c r="AD39" s="977" t="s">
        <v>748</v>
      </c>
      <c r="AE39" s="977" t="s">
        <v>919</v>
      </c>
      <c r="AF39" s="977" t="s">
        <v>733</v>
      </c>
      <c r="AG39" s="1055" t="s">
        <v>854</v>
      </c>
      <c r="AH39" s="977" t="s">
        <v>841</v>
      </c>
      <c r="AI39" s="1055" t="s">
        <v>977</v>
      </c>
      <c r="AJ39" s="1055" t="s">
        <v>953</v>
      </c>
      <c r="AK39" s="977" t="s">
        <v>925</v>
      </c>
      <c r="AL39" s="977" t="s">
        <v>926</v>
      </c>
      <c r="AM39" s="977" t="s">
        <v>855</v>
      </c>
      <c r="AN39" s="977" t="s">
        <v>856</v>
      </c>
      <c r="AO39" s="977" t="s">
        <v>860</v>
      </c>
      <c r="AP39" s="977" t="s">
        <v>927</v>
      </c>
      <c r="AQ39" s="977" t="s">
        <v>928</v>
      </c>
      <c r="AR39" s="1055" t="s">
        <v>978</v>
      </c>
      <c r="AS39" s="1055" t="s">
        <v>857</v>
      </c>
      <c r="AT39" s="1055" t="s">
        <v>979</v>
      </c>
      <c r="AU39" s="977" t="s">
        <v>929</v>
      </c>
      <c r="AV39" s="977" t="s">
        <v>930</v>
      </c>
      <c r="AW39" s="1055" t="s">
        <v>862</v>
      </c>
      <c r="AX39" s="977" t="s">
        <v>883</v>
      </c>
      <c r="AY39" s="977" t="s">
        <v>887</v>
      </c>
      <c r="AZ39" s="977" t="s">
        <v>843</v>
      </c>
      <c r="BA39" s="977" t="s">
        <v>882</v>
      </c>
      <c r="BB39" s="977" t="s">
        <v>863</v>
      </c>
      <c r="BC39" s="977" t="s">
        <v>902</v>
      </c>
      <c r="BD39" s="977" t="s">
        <v>903</v>
      </c>
      <c r="BE39" s="977" t="s">
        <v>904</v>
      </c>
      <c r="BF39" s="977" t="s">
        <v>905</v>
      </c>
      <c r="BG39" s="977" t="s">
        <v>868</v>
      </c>
      <c r="BH39" s="977" t="s">
        <v>869</v>
      </c>
      <c r="BI39" s="977" t="s">
        <v>870</v>
      </c>
      <c r="BJ39" s="977" t="s">
        <v>864</v>
      </c>
      <c r="BK39" s="977" t="s">
        <v>865</v>
      </c>
      <c r="BL39" s="977" t="s">
        <v>871</v>
      </c>
      <c r="BM39" s="977" t="s">
        <v>963</v>
      </c>
      <c r="BN39" s="977" t="s">
        <v>872</v>
      </c>
      <c r="BO39" s="977" t="s">
        <v>873</v>
      </c>
      <c r="BP39" s="977" t="s">
        <v>874</v>
      </c>
      <c r="BQ39" s="977" t="s">
        <v>875</v>
      </c>
      <c r="BR39" s="977" t="s">
        <v>876</v>
      </c>
      <c r="BS39" s="977" t="s">
        <v>877</v>
      </c>
      <c r="BT39" s="977" t="s">
        <v>955</v>
      </c>
      <c r="BU39" s="977" t="s">
        <v>956</v>
      </c>
      <c r="BV39" s="977" t="s">
        <v>884</v>
      </c>
      <c r="BW39" s="977" t="s">
        <v>957</v>
      </c>
      <c r="BX39" s="977" t="s">
        <v>878</v>
      </c>
      <c r="BY39" s="977" t="s">
        <v>879</v>
      </c>
      <c r="BZ39" s="977" t="s">
        <v>881</v>
      </c>
      <c r="CA39" s="977" t="s">
        <v>958</v>
      </c>
      <c r="CB39" s="977" t="s">
        <v>880</v>
      </c>
      <c r="CC39" s="977" t="s">
        <v>866</v>
      </c>
      <c r="CD39" s="977" t="s">
        <v>867</v>
      </c>
      <c r="CE39" s="977" t="s">
        <v>757</v>
      </c>
    </row>
    <row r="40" spans="1:84" s="645" customFormat="1" ht="18" customHeight="1" thickBot="1">
      <c r="A40" s="976"/>
      <c r="B40" s="729">
        <f>SUM(C40:CE40)</f>
        <v>441614467.28832746</v>
      </c>
      <c r="C40" s="985">
        <v>2397208.4918611455</v>
      </c>
      <c r="D40" s="985">
        <v>970986.30772904446</v>
      </c>
      <c r="E40" s="985">
        <v>10416880.774704013</v>
      </c>
      <c r="F40" s="985">
        <v>2639132.6650905912</v>
      </c>
      <c r="G40" s="985">
        <v>3346066.5477598603</v>
      </c>
      <c r="H40" s="985">
        <v>3244794.0963654886</v>
      </c>
      <c r="I40" s="985">
        <v>1971554.6773300779</v>
      </c>
      <c r="J40" s="985">
        <v>862263.83363687736</v>
      </c>
      <c r="K40" s="985">
        <v>2646618.1687601972</v>
      </c>
      <c r="L40" s="985">
        <v>3387.5852595594006</v>
      </c>
      <c r="M40" s="985">
        <v>1187288.710316272</v>
      </c>
      <c r="N40" s="985">
        <v>2701235.5916667921</v>
      </c>
      <c r="O40" s="985">
        <v>2804095.9579954529</v>
      </c>
      <c r="P40" s="985">
        <v>10749859.200098069</v>
      </c>
      <c r="Q40" s="985">
        <v>1926520.7541540328</v>
      </c>
      <c r="R40" s="985">
        <v>2491057.9596796059</v>
      </c>
      <c r="S40" s="985">
        <v>858934.81474825845</v>
      </c>
      <c r="T40" s="985">
        <v>6228271.3328567902</v>
      </c>
      <c r="U40" s="985">
        <v>2168873.8028287245</v>
      </c>
      <c r="V40" s="985">
        <v>3017865.242305384</v>
      </c>
      <c r="W40" s="985">
        <v>8688697.2759786453</v>
      </c>
      <c r="X40" s="985">
        <v>10056881.251888338</v>
      </c>
      <c r="Y40" s="985">
        <v>1570149.5613431418</v>
      </c>
      <c r="Z40" s="985">
        <v>808173.8076196867</v>
      </c>
      <c r="AA40" s="985">
        <v>5917569.316750993</v>
      </c>
      <c r="AB40" s="985">
        <v>103713134.76010795</v>
      </c>
      <c r="AC40" s="985">
        <v>47814854.236943789</v>
      </c>
      <c r="AD40" s="985">
        <v>39857912.073163867</v>
      </c>
      <c r="AE40" s="985">
        <v>50370636.503471255</v>
      </c>
      <c r="AF40" s="985">
        <v>46859053.110247634</v>
      </c>
      <c r="AG40" s="985">
        <v>0</v>
      </c>
      <c r="AH40" s="985">
        <v>0</v>
      </c>
      <c r="AI40" s="985">
        <v>0</v>
      </c>
      <c r="AJ40" s="985">
        <v>0</v>
      </c>
      <c r="AK40" s="985">
        <v>2441.4095061145317</v>
      </c>
      <c r="AL40" s="985">
        <v>2441.4095061145317</v>
      </c>
      <c r="AM40" s="985">
        <v>2441.4095061145317</v>
      </c>
      <c r="AN40" s="985">
        <v>2441.4095061145317</v>
      </c>
      <c r="AO40" s="985">
        <v>2441.4095061145317</v>
      </c>
      <c r="AP40" s="985">
        <v>2441.4095061145317</v>
      </c>
      <c r="AQ40" s="985">
        <v>2441.4095061145317</v>
      </c>
      <c r="AR40" s="985">
        <v>0</v>
      </c>
      <c r="AS40" s="985">
        <v>0</v>
      </c>
      <c r="AT40" s="985">
        <v>0</v>
      </c>
      <c r="AU40" s="985">
        <v>2441.4095061145317</v>
      </c>
      <c r="AV40" s="985">
        <v>2441.4095061145317</v>
      </c>
      <c r="AW40" s="985">
        <v>0</v>
      </c>
      <c r="AX40" s="985">
        <v>1282387.3727548406</v>
      </c>
      <c r="AY40" s="985">
        <v>1375013.1067521335</v>
      </c>
      <c r="AZ40" s="985">
        <v>0</v>
      </c>
      <c r="BA40" s="985">
        <v>1096184.8116820401</v>
      </c>
      <c r="BB40" s="985">
        <v>928580.45886185276</v>
      </c>
      <c r="BC40" s="985">
        <v>0</v>
      </c>
      <c r="BD40" s="985">
        <v>1955562.6121424786</v>
      </c>
      <c r="BE40" s="985">
        <v>0</v>
      </c>
      <c r="BF40" s="985">
        <v>9560845.6531689167</v>
      </c>
      <c r="BG40" s="985">
        <v>24003.192068071032</v>
      </c>
      <c r="BH40" s="985">
        <v>0</v>
      </c>
      <c r="BI40" s="985">
        <v>0</v>
      </c>
      <c r="BJ40" s="985">
        <v>31772294.132082172</v>
      </c>
      <c r="BK40" s="985">
        <v>2336444.676287483</v>
      </c>
      <c r="BL40" s="985">
        <v>3818308.5911940779</v>
      </c>
      <c r="BM40" s="985">
        <v>836684.15183993231</v>
      </c>
      <c r="BN40" s="985">
        <v>819895.86621952301</v>
      </c>
      <c r="BO40" s="985">
        <v>530655.93108736561</v>
      </c>
      <c r="BP40" s="985">
        <v>105698.90308604181</v>
      </c>
      <c r="BQ40" s="985">
        <v>178025.41452447386</v>
      </c>
      <c r="BR40" s="985">
        <v>209207.05772506032</v>
      </c>
      <c r="BS40" s="985">
        <v>414795.38501728582</v>
      </c>
      <c r="BT40" s="985">
        <v>249912.11519269878</v>
      </c>
      <c r="BU40" s="985">
        <v>249912.11519269878</v>
      </c>
      <c r="BV40" s="985">
        <v>236839.11202283314</v>
      </c>
      <c r="BW40" s="985">
        <v>236839.11202283314</v>
      </c>
      <c r="BX40" s="985">
        <v>849381.96968310303</v>
      </c>
      <c r="BY40" s="985">
        <v>780003.10728254903</v>
      </c>
      <c r="BZ40" s="985">
        <v>1506351.8912952128</v>
      </c>
      <c r="CA40" s="985">
        <v>1530122.0538597333</v>
      </c>
      <c r="CB40" s="985">
        <v>148281.30716996928</v>
      </c>
      <c r="CC40" s="985">
        <v>148344.85406475639</v>
      </c>
      <c r="CD40" s="985">
        <v>101157.30526719794</v>
      </c>
      <c r="CE40" s="985">
        <v>20803.930563343376</v>
      </c>
    </row>
    <row r="41" spans="1:84" s="645" customFormat="1">
      <c r="A41" s="1028"/>
      <c r="B41" s="333"/>
      <c r="C41" s="333"/>
      <c r="D41" s="1054"/>
      <c r="E41" s="1054"/>
      <c r="F41" s="1054"/>
      <c r="G41" s="1054"/>
      <c r="H41" s="1054"/>
      <c r="I41" s="1054"/>
      <c r="J41" s="1054"/>
      <c r="K41" s="1054"/>
      <c r="L41" s="1054"/>
      <c r="M41" s="1054"/>
      <c r="N41" s="1054"/>
      <c r="O41" s="1054"/>
      <c r="P41" s="1054"/>
      <c r="Q41" s="1054"/>
      <c r="R41" s="1054"/>
      <c r="S41" s="1054"/>
      <c r="T41" s="1054"/>
      <c r="U41" s="1054"/>
      <c r="V41" s="1054"/>
      <c r="W41" s="1054"/>
      <c r="X41" s="1054"/>
      <c r="Y41" s="1054"/>
      <c r="Z41" s="1054"/>
      <c r="AA41" s="1054"/>
      <c r="AB41" s="1054"/>
      <c r="AC41" s="1054"/>
      <c r="AD41" s="1054"/>
      <c r="AE41" s="1054"/>
      <c r="AF41" s="1054"/>
      <c r="AG41" s="1054"/>
      <c r="AH41" s="1054"/>
      <c r="AI41" s="1054"/>
      <c r="AJ41" s="1054"/>
      <c r="AK41" s="1054"/>
      <c r="AL41" s="1054"/>
      <c r="AM41" s="1054"/>
      <c r="AN41" s="1054"/>
      <c r="AO41" s="1054"/>
      <c r="AP41" s="1054"/>
      <c r="AQ41" s="1054"/>
      <c r="AR41" s="1054"/>
      <c r="AS41" s="1054"/>
      <c r="AT41" s="1054"/>
      <c r="AU41" s="1054"/>
      <c r="AV41" s="1054"/>
      <c r="AW41" s="1054"/>
      <c r="AX41" s="1054"/>
      <c r="AY41" s="1054"/>
      <c r="AZ41" s="1054"/>
      <c r="BA41" s="1054"/>
      <c r="BB41" s="1054"/>
      <c r="BD41" s="1054"/>
      <c r="BE41" s="1054"/>
      <c r="BF41" s="1054"/>
      <c r="BG41" s="1054"/>
      <c r="BH41" s="1054"/>
      <c r="BI41" s="1054"/>
      <c r="BJ41" s="1054"/>
      <c r="BK41" s="1054"/>
      <c r="BL41" s="1054"/>
      <c r="BM41" s="1054"/>
      <c r="BN41" s="1054"/>
      <c r="BO41" s="1054"/>
      <c r="BP41" s="1054"/>
      <c r="BQ41" s="1054"/>
      <c r="BR41" s="1054"/>
      <c r="BS41" s="1054"/>
      <c r="BT41" s="1054"/>
      <c r="BU41" s="1054"/>
      <c r="BV41" s="1054"/>
      <c r="BW41" s="1054"/>
      <c r="BX41" s="1054"/>
      <c r="BY41" s="1054"/>
      <c r="BZ41" s="1054"/>
      <c r="CA41" s="1054"/>
      <c r="CB41" s="1054"/>
      <c r="CC41" s="1054"/>
      <c r="CD41" s="1054"/>
      <c r="CE41" s="1054"/>
    </row>
    <row r="42" spans="1:84" s="645" customFormat="1" ht="18" customHeight="1">
      <c r="A42" s="973"/>
      <c r="B42" s="333"/>
      <c r="C42" s="1054"/>
      <c r="D42" s="1054"/>
      <c r="E42" s="1054"/>
      <c r="F42" s="1054"/>
      <c r="G42" s="1054"/>
      <c r="H42" s="1054"/>
      <c r="I42" s="1054"/>
      <c r="J42" s="1054"/>
      <c r="K42" s="1054"/>
      <c r="L42" s="1054"/>
      <c r="M42" s="1054"/>
      <c r="N42" s="1054"/>
      <c r="O42" s="1054"/>
      <c r="P42" s="1054"/>
      <c r="Q42" s="1054"/>
      <c r="R42" s="1054"/>
      <c r="S42" s="1054"/>
      <c r="T42" s="1054"/>
      <c r="U42" s="1054"/>
      <c r="V42" s="1054"/>
      <c r="W42" s="1054"/>
      <c r="X42" s="1054"/>
      <c r="Y42" s="1054"/>
      <c r="Z42" s="1054"/>
      <c r="AA42" s="1054"/>
      <c r="AB42" s="1054"/>
      <c r="AC42" s="1054"/>
      <c r="AD42" s="1054"/>
      <c r="AE42" s="1054"/>
      <c r="AF42" s="1054"/>
      <c r="AG42" s="1054"/>
      <c r="AH42" s="1054"/>
      <c r="AI42" s="1054"/>
      <c r="AJ42" s="1054"/>
      <c r="AK42" s="1054"/>
      <c r="AL42" s="1054"/>
      <c r="AM42" s="1054"/>
      <c r="AN42" s="1054"/>
      <c r="AO42" s="1054"/>
      <c r="AP42" s="1054"/>
      <c r="AQ42" s="1054"/>
      <c r="AR42" s="1054"/>
      <c r="AS42" s="1054"/>
      <c r="AT42" s="1054"/>
      <c r="AU42" s="1054"/>
      <c r="AV42" s="1054"/>
      <c r="AW42" s="1054"/>
      <c r="AX42" s="1054"/>
      <c r="AY42" s="1054"/>
      <c r="AZ42" s="1054"/>
      <c r="BA42" s="1054"/>
      <c r="BB42" s="1054"/>
      <c r="BC42" s="1054"/>
      <c r="BD42" s="1054"/>
      <c r="BE42" s="1054"/>
      <c r="BF42" s="1054"/>
      <c r="BG42" s="1054"/>
      <c r="BH42" s="1054"/>
      <c r="BI42" s="1054"/>
      <c r="BJ42" s="1054"/>
      <c r="BK42" s="1054"/>
      <c r="BL42" s="1054"/>
      <c r="BM42" s="1054"/>
      <c r="BN42" s="1054"/>
      <c r="BO42" s="1054"/>
      <c r="BP42" s="1054"/>
      <c r="BQ42" s="1054"/>
      <c r="BR42" s="1054"/>
      <c r="BS42" s="1054"/>
      <c r="BT42" s="1054"/>
      <c r="BU42" s="1054"/>
      <c r="BV42" s="1054"/>
      <c r="BW42" s="1054"/>
      <c r="BX42" s="1054"/>
      <c r="BY42" s="1054"/>
      <c r="BZ42" s="1054"/>
      <c r="CA42" s="1054"/>
      <c r="CB42" s="1054"/>
      <c r="CC42" s="1054"/>
      <c r="CD42" s="1054"/>
      <c r="CE42" s="1054"/>
    </row>
    <row r="43" spans="1:84" s="645" customFormat="1" ht="18" customHeight="1" thickBot="1">
      <c r="A43" s="976"/>
      <c r="B43" s="1029"/>
      <c r="C43" s="1029"/>
      <c r="D43" s="1029"/>
      <c r="E43" s="1029"/>
      <c r="F43" s="1029"/>
      <c r="G43" s="1029"/>
      <c r="H43" s="1029"/>
      <c r="I43" s="1029"/>
      <c r="J43" s="1029"/>
      <c r="K43" s="1029"/>
      <c r="L43" s="1029"/>
      <c r="M43" s="1029"/>
      <c r="N43" s="1029"/>
      <c r="O43" s="1029"/>
      <c r="P43" s="1029"/>
      <c r="Q43" s="1029"/>
      <c r="R43" s="1029"/>
      <c r="S43" s="1029"/>
      <c r="T43" s="1029"/>
      <c r="U43" s="1029"/>
      <c r="V43" s="1029"/>
      <c r="W43" s="1029"/>
      <c r="X43" s="1029"/>
      <c r="Y43" s="1029"/>
      <c r="Z43" s="1029"/>
      <c r="AA43" s="1029"/>
      <c r="AB43" s="1029"/>
      <c r="AC43" s="1029"/>
      <c r="AD43" s="1029"/>
      <c r="AE43" s="1029"/>
      <c r="AF43" s="1029"/>
      <c r="AG43" s="1029"/>
      <c r="AH43" s="1029"/>
      <c r="AI43" s="1029"/>
      <c r="AJ43" s="1029"/>
      <c r="AK43" s="1029"/>
      <c r="AL43" s="1029"/>
      <c r="AM43" s="1029"/>
      <c r="AN43" s="1029"/>
      <c r="AO43" s="1029"/>
      <c r="AP43" s="1029"/>
      <c r="AQ43" s="1029"/>
      <c r="AR43" s="1029"/>
      <c r="AS43" s="1029"/>
      <c r="AT43" s="1029"/>
      <c r="AU43" s="1029"/>
      <c r="AV43" s="1029"/>
      <c r="AW43" s="1029"/>
      <c r="AX43" s="1029"/>
      <c r="AY43" s="1029"/>
      <c r="AZ43" s="1029"/>
      <c r="BA43" s="1029"/>
      <c r="BB43" s="1029"/>
      <c r="BC43" s="1029"/>
      <c r="BD43" s="1029"/>
      <c r="BE43" s="1029"/>
      <c r="BF43" s="1029"/>
      <c r="BG43" s="1029"/>
      <c r="BH43" s="1029"/>
      <c r="BI43" s="1029"/>
      <c r="BJ43" s="1029"/>
      <c r="BK43" s="1029"/>
      <c r="BL43" s="1029"/>
      <c r="BM43" s="1029"/>
      <c r="BN43" s="1029"/>
      <c r="BO43" s="1029"/>
      <c r="BP43" s="1029"/>
      <c r="BQ43" s="1029"/>
      <c r="BR43" s="1029"/>
      <c r="BS43" s="1029"/>
      <c r="BT43" s="1029"/>
      <c r="BU43" s="1029"/>
      <c r="BV43" s="1029"/>
      <c r="BW43" s="1029"/>
      <c r="BX43" s="1029"/>
      <c r="BY43" s="1029"/>
      <c r="BZ43" s="1029"/>
      <c r="CA43" s="1029"/>
      <c r="CB43" s="1029"/>
      <c r="CC43" s="1029"/>
      <c r="CD43" s="1029"/>
      <c r="CE43" s="1029"/>
    </row>
    <row r="44" spans="1:84" s="318" customFormat="1" ht="24.9" customHeight="1" thickBot="1">
      <c r="A44" s="979"/>
      <c r="B44" s="1011" t="s">
        <v>888</v>
      </c>
      <c r="C44" s="1021"/>
      <c r="D44" s="1021"/>
      <c r="E44" s="1021"/>
      <c r="F44" s="1021"/>
      <c r="G44" s="1021"/>
      <c r="H44" s="1021"/>
      <c r="I44" s="1021"/>
      <c r="J44" s="1021"/>
      <c r="K44" s="1021"/>
      <c r="L44" s="1021"/>
      <c r="M44" s="1021"/>
      <c r="N44" s="1021"/>
      <c r="O44" s="1447" t="s">
        <v>889</v>
      </c>
      <c r="P44" s="1447"/>
      <c r="Q44" s="1447"/>
      <c r="R44" s="1447"/>
      <c r="S44" s="1447"/>
      <c r="T44" s="1447"/>
      <c r="U44" s="1447"/>
      <c r="V44" s="1447"/>
      <c r="W44" s="1447"/>
      <c r="X44" s="1447"/>
      <c r="Y44" s="1447"/>
      <c r="Z44" s="1447"/>
      <c r="AA44" s="1447"/>
      <c r="AB44" s="1447"/>
      <c r="AC44" s="1447" t="s">
        <v>889</v>
      </c>
      <c r="AD44" s="1447"/>
      <c r="AE44" s="1447"/>
      <c r="AF44" s="1447"/>
      <c r="AG44" s="1447"/>
      <c r="AH44" s="1447"/>
      <c r="AI44" s="1447"/>
      <c r="AJ44" s="1447"/>
      <c r="AK44" s="1447"/>
      <c r="AL44" s="1447"/>
      <c r="AM44" s="1447"/>
      <c r="AN44" s="1447"/>
      <c r="AO44" s="1447"/>
      <c r="AP44" s="1447" t="s">
        <v>889</v>
      </c>
      <c r="AQ44" s="1447"/>
      <c r="AR44" s="1447"/>
      <c r="AS44" s="1447"/>
      <c r="AT44" s="1447"/>
      <c r="AU44" s="1447"/>
      <c r="AV44" s="1447"/>
      <c r="AW44" s="1447"/>
      <c r="AX44" s="1447"/>
      <c r="AY44" s="1447"/>
      <c r="AZ44" s="1447"/>
      <c r="BA44" s="1447"/>
      <c r="BB44" s="1447"/>
      <c r="BC44" s="1012"/>
      <c r="BD44" s="1447" t="s">
        <v>889</v>
      </c>
      <c r="BE44" s="1447"/>
      <c r="BF44" s="1447"/>
      <c r="BG44" s="1447"/>
      <c r="BH44" s="1447"/>
      <c r="BI44" s="1447"/>
      <c r="BJ44" s="1447"/>
      <c r="BK44" s="1447"/>
      <c r="BL44" s="1447"/>
      <c r="BM44" s="1447"/>
      <c r="BN44" s="1447"/>
      <c r="BO44" s="1447"/>
      <c r="BP44" s="1447"/>
      <c r="BQ44" s="1012"/>
      <c r="BR44" s="1449" t="s">
        <v>889</v>
      </c>
      <c r="BS44" s="1450"/>
      <c r="BT44" s="1450"/>
      <c r="BU44" s="1450"/>
      <c r="BV44" s="1450"/>
      <c r="BW44" s="1450"/>
      <c r="BX44" s="1450"/>
      <c r="BY44" s="1450"/>
      <c r="BZ44" s="1450"/>
      <c r="CA44" s="1450"/>
      <c r="CB44" s="1450"/>
      <c r="CC44" s="1450"/>
      <c r="CD44" s="1450"/>
      <c r="CE44" s="1450"/>
      <c r="CF44" s="645"/>
    </row>
    <row r="45" spans="1:84" s="645" customFormat="1" ht="226.8" thickBot="1">
      <c r="A45" s="751"/>
      <c r="B45" s="977" t="s">
        <v>353</v>
      </c>
      <c r="C45" s="977" t="s">
        <v>382</v>
      </c>
      <c r="D45" s="977" t="s">
        <v>434</v>
      </c>
      <c r="E45" s="977" t="s">
        <v>383</v>
      </c>
      <c r="F45" s="977" t="s">
        <v>384</v>
      </c>
      <c r="G45" s="977" t="s">
        <v>385</v>
      </c>
      <c r="H45" s="977" t="s">
        <v>245</v>
      </c>
      <c r="I45" s="977" t="s">
        <v>433</v>
      </c>
      <c r="J45" s="977" t="s">
        <v>167</v>
      </c>
      <c r="K45" s="977" t="s">
        <v>470</v>
      </c>
      <c r="L45" s="977" t="s">
        <v>65</v>
      </c>
      <c r="M45" s="977" t="s">
        <v>66</v>
      </c>
      <c r="N45" s="977" t="s">
        <v>354</v>
      </c>
      <c r="O45" s="977" t="s">
        <v>828</v>
      </c>
      <c r="P45" s="977" t="s">
        <v>369</v>
      </c>
      <c r="Q45" s="977" t="s">
        <v>610</v>
      </c>
      <c r="R45" s="977" t="s">
        <v>335</v>
      </c>
      <c r="S45" s="977" t="s">
        <v>336</v>
      </c>
      <c r="T45" s="977" t="s">
        <v>769</v>
      </c>
      <c r="U45" s="977" t="s">
        <v>608</v>
      </c>
      <c r="V45" s="977" t="s">
        <v>731</v>
      </c>
      <c r="W45" s="977" t="s">
        <v>885</v>
      </c>
      <c r="X45" s="977" t="s">
        <v>768</v>
      </c>
      <c r="Y45" s="977" t="s">
        <v>827</v>
      </c>
      <c r="Z45" s="977" t="s">
        <v>745</v>
      </c>
      <c r="AA45" s="977" t="s">
        <v>611</v>
      </c>
      <c r="AB45" s="977" t="s">
        <v>746</v>
      </c>
      <c r="AC45" s="977" t="s">
        <v>609</v>
      </c>
      <c r="AD45" s="977" t="s">
        <v>748</v>
      </c>
      <c r="AE45" s="977" t="s">
        <v>919</v>
      </c>
      <c r="AF45" s="977" t="s">
        <v>733</v>
      </c>
      <c r="AG45" s="1055" t="s">
        <v>854</v>
      </c>
      <c r="AH45" s="977" t="s">
        <v>841</v>
      </c>
      <c r="AI45" s="1055" t="s">
        <v>977</v>
      </c>
      <c r="AJ45" s="1055" t="s">
        <v>953</v>
      </c>
      <c r="AK45" s="977" t="s">
        <v>925</v>
      </c>
      <c r="AL45" s="977" t="s">
        <v>926</v>
      </c>
      <c r="AM45" s="977" t="s">
        <v>855</v>
      </c>
      <c r="AN45" s="977" t="s">
        <v>856</v>
      </c>
      <c r="AO45" s="977" t="s">
        <v>860</v>
      </c>
      <c r="AP45" s="977" t="s">
        <v>927</v>
      </c>
      <c r="AQ45" s="977" t="s">
        <v>928</v>
      </c>
      <c r="AR45" s="1055" t="s">
        <v>978</v>
      </c>
      <c r="AS45" s="1055" t="s">
        <v>857</v>
      </c>
      <c r="AT45" s="1055" t="s">
        <v>979</v>
      </c>
      <c r="AU45" s="977" t="s">
        <v>929</v>
      </c>
      <c r="AV45" s="977" t="s">
        <v>930</v>
      </c>
      <c r="AW45" s="1055" t="s">
        <v>862</v>
      </c>
      <c r="AX45" s="977" t="s">
        <v>883</v>
      </c>
      <c r="AY45" s="977" t="s">
        <v>887</v>
      </c>
      <c r="AZ45" s="977" t="s">
        <v>843</v>
      </c>
      <c r="BA45" s="977" t="s">
        <v>882</v>
      </c>
      <c r="BB45" s="977" t="s">
        <v>863</v>
      </c>
      <c r="BC45" s="977" t="s">
        <v>902</v>
      </c>
      <c r="BD45" s="977" t="s">
        <v>903</v>
      </c>
      <c r="BE45" s="977" t="s">
        <v>904</v>
      </c>
      <c r="BF45" s="977" t="s">
        <v>905</v>
      </c>
      <c r="BG45" s="977" t="s">
        <v>868</v>
      </c>
      <c r="BH45" s="977" t="s">
        <v>869</v>
      </c>
      <c r="BI45" s="977" t="s">
        <v>870</v>
      </c>
      <c r="BJ45" s="977" t="s">
        <v>864</v>
      </c>
      <c r="BK45" s="977" t="s">
        <v>865</v>
      </c>
      <c r="BL45" s="977" t="s">
        <v>871</v>
      </c>
      <c r="BM45" s="977" t="s">
        <v>963</v>
      </c>
      <c r="BN45" s="977" t="s">
        <v>872</v>
      </c>
      <c r="BO45" s="977" t="s">
        <v>873</v>
      </c>
      <c r="BP45" s="977" t="s">
        <v>874</v>
      </c>
      <c r="BQ45" s="977" t="s">
        <v>875</v>
      </c>
      <c r="BR45" s="977" t="s">
        <v>876</v>
      </c>
      <c r="BS45" s="977" t="s">
        <v>877</v>
      </c>
      <c r="BT45" s="977" t="s">
        <v>962</v>
      </c>
      <c r="BU45" s="977" t="s">
        <v>959</v>
      </c>
      <c r="BV45" s="977" t="s">
        <v>884</v>
      </c>
      <c r="BW45" s="977" t="s">
        <v>960</v>
      </c>
      <c r="BX45" s="977" t="s">
        <v>878</v>
      </c>
      <c r="BY45" s="977" t="s">
        <v>879</v>
      </c>
      <c r="BZ45" s="977" t="s">
        <v>881</v>
      </c>
      <c r="CA45" s="977" t="s">
        <v>961</v>
      </c>
      <c r="CB45" s="977" t="s">
        <v>880</v>
      </c>
      <c r="CC45" s="977" t="s">
        <v>866</v>
      </c>
      <c r="CD45" s="977" t="s">
        <v>867</v>
      </c>
      <c r="CE45" s="977" t="s">
        <v>757</v>
      </c>
    </row>
    <row r="46" spans="1:84" s="645" customFormat="1" ht="18" customHeight="1" thickBot="1">
      <c r="A46" s="751"/>
      <c r="B46" s="729">
        <f>SUM(C46:CE46)</f>
        <v>-37470926.011950463</v>
      </c>
      <c r="C46" s="985">
        <v>-240601.23929656437</v>
      </c>
      <c r="D46" s="985">
        <v>9608.0853766045766</v>
      </c>
      <c r="E46" s="985">
        <v>-1329285.9992651641</v>
      </c>
      <c r="F46" s="985">
        <v>-265195.20882318262</v>
      </c>
      <c r="G46" s="985">
        <v>-388080.59136279346</v>
      </c>
      <c r="H46" s="985">
        <v>931538.250737336</v>
      </c>
      <c r="I46" s="985">
        <v>8413.5948107456788</v>
      </c>
      <c r="J46" s="985">
        <v>-181331.17888200795</v>
      </c>
      <c r="K46" s="985">
        <v>431575.62177621946</v>
      </c>
      <c r="L46" s="985">
        <v>-12049.40011082359</v>
      </c>
      <c r="M46" s="985">
        <v>-328205.25573123619</v>
      </c>
      <c r="N46" s="985">
        <v>494895.94176632306</v>
      </c>
      <c r="O46" s="985">
        <v>54048.595554826315</v>
      </c>
      <c r="P46" s="985">
        <v>101111.8067975603</v>
      </c>
      <c r="Q46" s="985">
        <v>91169.253106502583</v>
      </c>
      <c r="R46" s="985">
        <v>387495.83148633176</v>
      </c>
      <c r="S46" s="985">
        <v>-126233.86623587448</v>
      </c>
      <c r="T46" s="985">
        <v>-406739.01171986479</v>
      </c>
      <c r="U46" s="985">
        <v>-69503.576526697725</v>
      </c>
      <c r="V46" s="985">
        <v>-1700687.2121970924</v>
      </c>
      <c r="W46" s="985">
        <v>2496384.2028568508</v>
      </c>
      <c r="X46" s="985">
        <v>5237330.0997566385</v>
      </c>
      <c r="Y46" s="985">
        <v>1570149.5613431418</v>
      </c>
      <c r="Z46" s="985">
        <v>-486948.29490069533</v>
      </c>
      <c r="AA46" s="985">
        <v>1122037.0072148358</v>
      </c>
      <c r="AB46" s="985">
        <v>-8317198.4611794949</v>
      </c>
      <c r="AC46" s="985">
        <v>-15649808.318565592</v>
      </c>
      <c r="AD46" s="985">
        <v>-3407055.2735154852</v>
      </c>
      <c r="AE46" s="985">
        <v>-45038492.459033698</v>
      </c>
      <c r="AF46" s="985">
        <v>-19684688.311890207</v>
      </c>
      <c r="AG46" s="985">
        <v>0</v>
      </c>
      <c r="AH46" s="985">
        <v>-170147.50079671177</v>
      </c>
      <c r="AI46" s="985">
        <v>0</v>
      </c>
      <c r="AJ46" s="985">
        <v>0</v>
      </c>
      <c r="AK46" s="985">
        <v>2441.4095061145317</v>
      </c>
      <c r="AL46" s="985">
        <v>2441.4095061145317</v>
      </c>
      <c r="AM46" s="985">
        <v>2441.4095061145317</v>
      </c>
      <c r="AN46" s="985">
        <v>2441.4095061145317</v>
      </c>
      <c r="AO46" s="985">
        <v>2441.4095061145317</v>
      </c>
      <c r="AP46" s="985">
        <v>2441.4095061145317</v>
      </c>
      <c r="AQ46" s="985">
        <v>2441.4095061145317</v>
      </c>
      <c r="AR46" s="985">
        <v>0</v>
      </c>
      <c r="AS46" s="985">
        <v>0</v>
      </c>
      <c r="AT46" s="985">
        <v>0</v>
      </c>
      <c r="AU46" s="985">
        <v>2441.4095061145317</v>
      </c>
      <c r="AV46" s="985">
        <v>2441.4095061145317</v>
      </c>
      <c r="AW46" s="985">
        <v>0</v>
      </c>
      <c r="AX46" s="985">
        <v>524773.02821868577</v>
      </c>
      <c r="AY46" s="985">
        <v>297158.29341489379</v>
      </c>
      <c r="AZ46" s="985">
        <v>-2349496.2714542509</v>
      </c>
      <c r="BA46" s="985">
        <v>1096184.8116820401</v>
      </c>
      <c r="BB46" s="985">
        <v>928580.45886185276</v>
      </c>
      <c r="BC46" s="985">
        <v>1437707.7204950564</v>
      </c>
      <c r="BD46" s="985">
        <v>-1773864.6580278515</v>
      </c>
      <c r="BE46" s="985">
        <v>14932131.033355946</v>
      </c>
      <c r="BF46" s="985">
        <v>46065.153141086921</v>
      </c>
      <c r="BG46" s="985">
        <v>-83908.880164810369</v>
      </c>
      <c r="BH46" s="985">
        <v>8889933.6636481136</v>
      </c>
      <c r="BI46" s="985">
        <v>-1345566.1995428768</v>
      </c>
      <c r="BJ46" s="985">
        <v>21906192.967896108</v>
      </c>
      <c r="BK46" s="985">
        <v>-2492734.1793463253</v>
      </c>
      <c r="BL46" s="985">
        <v>2028469.2974220412</v>
      </c>
      <c r="BM46" s="985">
        <v>401256.7006222168</v>
      </c>
      <c r="BN46" s="985">
        <v>390077.49463256204</v>
      </c>
      <c r="BO46" s="985">
        <v>10764.92134597199</v>
      </c>
      <c r="BP46" s="985">
        <v>-193154.67061872239</v>
      </c>
      <c r="BQ46" s="985">
        <v>14022.550759976613</v>
      </c>
      <c r="BR46" s="985">
        <v>174668.50048590684</v>
      </c>
      <c r="BS46" s="985">
        <v>143476.50497399556</v>
      </c>
      <c r="BT46" s="985">
        <v>40973.888420581876</v>
      </c>
      <c r="BU46" s="985">
        <v>40973.888420581876</v>
      </c>
      <c r="BV46" s="985">
        <v>26959.425586465484</v>
      </c>
      <c r="BW46" s="985">
        <v>26959.425586465484</v>
      </c>
      <c r="BX46" s="985">
        <v>420617.79622544145</v>
      </c>
      <c r="BY46" s="985">
        <v>370802.15364530706</v>
      </c>
      <c r="BZ46" s="985">
        <v>624921.4635278543</v>
      </c>
      <c r="CA46" s="985">
        <v>648691.62609237479</v>
      </c>
      <c r="CB46" s="985">
        <v>133934.52437056848</v>
      </c>
      <c r="CC46" s="985">
        <v>133998.0712653556</v>
      </c>
      <c r="CD46" s="985">
        <v>-86376.638354500537</v>
      </c>
      <c r="CE46" s="985">
        <v>8400.7433556780979</v>
      </c>
    </row>
    <row r="47" spans="1:84" s="730" customFormat="1">
      <c r="A47" s="744"/>
      <c r="B47" s="743"/>
      <c r="C47" s="333"/>
      <c r="D47" s="333"/>
      <c r="E47" s="333"/>
      <c r="F47" s="333"/>
      <c r="G47" s="333"/>
      <c r="H47" s="745"/>
      <c r="I47" s="333"/>
      <c r="J47" s="333"/>
      <c r="K47" s="333"/>
      <c r="L47" s="745"/>
      <c r="M47" s="333"/>
      <c r="N47" s="745"/>
      <c r="O47" s="745"/>
      <c r="P47" s="745"/>
      <c r="Q47" s="644"/>
      <c r="R47" s="333"/>
      <c r="S47" s="333"/>
      <c r="T47" s="333"/>
      <c r="U47" s="333"/>
      <c r="V47" s="746"/>
      <c r="W47" s="748"/>
      <c r="X47" s="746"/>
      <c r="Y47" s="747"/>
      <c r="Z47" s="747"/>
      <c r="AA47" s="333"/>
      <c r="AB47" s="333"/>
      <c r="AC47" s="747"/>
      <c r="AD47" s="333"/>
      <c r="AE47" s="747"/>
      <c r="AF47" s="333"/>
      <c r="AG47" s="1054"/>
      <c r="AH47" s="333"/>
      <c r="AI47" s="1054"/>
      <c r="AJ47" s="1054"/>
      <c r="AK47" s="333"/>
      <c r="AL47" s="333"/>
      <c r="AM47" s="333"/>
      <c r="AN47" s="333"/>
      <c r="AO47" s="333"/>
      <c r="AP47" s="333"/>
      <c r="AQ47" s="333"/>
      <c r="AR47" s="1054"/>
      <c r="AS47" s="1054"/>
      <c r="AT47" s="1054"/>
      <c r="AU47" s="333"/>
      <c r="AV47" s="333"/>
      <c r="AW47" s="1054"/>
      <c r="AX47" s="333"/>
      <c r="AY47" s="333"/>
      <c r="AZ47" s="333"/>
      <c r="BA47" s="333"/>
      <c r="BB47" s="333"/>
      <c r="BC47" s="333"/>
      <c r="BD47" s="747"/>
      <c r="BE47" s="333"/>
      <c r="BF47" s="747"/>
      <c r="BG47" s="747"/>
      <c r="BH47" s="747"/>
      <c r="BI47" s="747"/>
      <c r="BJ47" s="747"/>
      <c r="BK47" s="747"/>
      <c r="BL47" s="747"/>
      <c r="BM47" s="747"/>
      <c r="BN47" s="747"/>
      <c r="BO47" s="747"/>
      <c r="BP47" s="747"/>
      <c r="BQ47" s="747"/>
      <c r="BR47" s="747"/>
      <c r="BS47" s="747"/>
      <c r="BT47" s="747"/>
      <c r="BU47" s="747"/>
      <c r="BV47" s="747"/>
      <c r="BW47" s="747"/>
      <c r="BX47" s="747"/>
      <c r="BY47" s="747"/>
      <c r="BZ47" s="747"/>
      <c r="CA47" s="747"/>
      <c r="CB47" s="747"/>
      <c r="CC47" s="333"/>
    </row>
    <row r="48" spans="1:84" s="730" customFormat="1" ht="15">
      <c r="A48" s="1026" t="s">
        <v>968</v>
      </c>
      <c r="B48" s="1027">
        <f>'6- True-Up Adjustment '!G76</f>
        <v>1.0690433605310958</v>
      </c>
      <c r="C48" s="1027">
        <f>B48</f>
        <v>1.0690433605310958</v>
      </c>
      <c r="D48" s="1027">
        <f t="shared" ref="D48:BV48" si="57">C48</f>
        <v>1.0690433605310958</v>
      </c>
      <c r="E48" s="1027">
        <f t="shared" si="57"/>
        <v>1.0690433605310958</v>
      </c>
      <c r="F48" s="1027">
        <f t="shared" si="57"/>
        <v>1.0690433605310958</v>
      </c>
      <c r="G48" s="1027">
        <f t="shared" si="57"/>
        <v>1.0690433605310958</v>
      </c>
      <c r="H48" s="1027">
        <f t="shared" si="57"/>
        <v>1.0690433605310958</v>
      </c>
      <c r="I48" s="1027">
        <f t="shared" si="57"/>
        <v>1.0690433605310958</v>
      </c>
      <c r="J48" s="1027">
        <f t="shared" si="57"/>
        <v>1.0690433605310958</v>
      </c>
      <c r="K48" s="1027">
        <f t="shared" si="57"/>
        <v>1.0690433605310958</v>
      </c>
      <c r="L48" s="1027">
        <f t="shared" si="57"/>
        <v>1.0690433605310958</v>
      </c>
      <c r="M48" s="1027">
        <f t="shared" si="57"/>
        <v>1.0690433605310958</v>
      </c>
      <c r="N48" s="1027">
        <f t="shared" si="57"/>
        <v>1.0690433605310958</v>
      </c>
      <c r="O48" s="1027">
        <f t="shared" si="57"/>
        <v>1.0690433605310958</v>
      </c>
      <c r="P48" s="1027">
        <f t="shared" si="57"/>
        <v>1.0690433605310958</v>
      </c>
      <c r="Q48" s="1027">
        <f t="shared" si="57"/>
        <v>1.0690433605310958</v>
      </c>
      <c r="R48" s="1027">
        <f t="shared" si="57"/>
        <v>1.0690433605310958</v>
      </c>
      <c r="S48" s="1027">
        <f t="shared" si="57"/>
        <v>1.0690433605310958</v>
      </c>
      <c r="T48" s="1027">
        <f t="shared" si="57"/>
        <v>1.0690433605310958</v>
      </c>
      <c r="U48" s="1027">
        <f t="shared" si="57"/>
        <v>1.0690433605310958</v>
      </c>
      <c r="V48" s="1027">
        <f t="shared" si="57"/>
        <v>1.0690433605310958</v>
      </c>
      <c r="W48" s="1027">
        <f t="shared" si="57"/>
        <v>1.0690433605310958</v>
      </c>
      <c r="X48" s="1027">
        <f t="shared" si="57"/>
        <v>1.0690433605310958</v>
      </c>
      <c r="Y48" s="1027">
        <f t="shared" si="57"/>
        <v>1.0690433605310958</v>
      </c>
      <c r="Z48" s="1027">
        <f t="shared" si="57"/>
        <v>1.0690433605310958</v>
      </c>
      <c r="AA48" s="1027">
        <f t="shared" si="57"/>
        <v>1.0690433605310958</v>
      </c>
      <c r="AB48" s="1027">
        <f t="shared" si="57"/>
        <v>1.0690433605310958</v>
      </c>
      <c r="AC48" s="1027">
        <f t="shared" si="57"/>
        <v>1.0690433605310958</v>
      </c>
      <c r="AD48" s="1027">
        <f t="shared" si="57"/>
        <v>1.0690433605310958</v>
      </c>
      <c r="AE48" s="1027">
        <f t="shared" si="57"/>
        <v>1.0690433605310958</v>
      </c>
      <c r="AF48" s="1027">
        <f t="shared" si="57"/>
        <v>1.0690433605310958</v>
      </c>
      <c r="AG48" s="1027">
        <f t="shared" si="57"/>
        <v>1.0690433605310958</v>
      </c>
      <c r="AH48" s="1027">
        <f>AF48</f>
        <v>1.0690433605310958</v>
      </c>
      <c r="AI48" s="1027">
        <f t="shared" ref="AI48" si="58">AH48</f>
        <v>1.0690433605310958</v>
      </c>
      <c r="AJ48" s="1027">
        <f t="shared" ref="AJ48" si="59">AI48</f>
        <v>1.0690433605310958</v>
      </c>
      <c r="AK48" s="1027">
        <f>AH48</f>
        <v>1.0690433605310958</v>
      </c>
      <c r="AL48" s="1027">
        <f>AK48</f>
        <v>1.0690433605310958</v>
      </c>
      <c r="AM48" s="1027">
        <f t="shared" si="57"/>
        <v>1.0690433605310958</v>
      </c>
      <c r="AN48" s="1027">
        <f t="shared" si="57"/>
        <v>1.0690433605310958</v>
      </c>
      <c r="AO48" s="1027">
        <f t="shared" si="57"/>
        <v>1.0690433605310958</v>
      </c>
      <c r="AP48" s="1027">
        <f t="shared" si="57"/>
        <v>1.0690433605310958</v>
      </c>
      <c r="AQ48" s="1027">
        <f t="shared" si="57"/>
        <v>1.0690433605310958</v>
      </c>
      <c r="AR48" s="1027">
        <f t="shared" ref="AR48:AS48" si="60">AQ48</f>
        <v>1.0690433605310958</v>
      </c>
      <c r="AS48" s="1027">
        <f t="shared" si="60"/>
        <v>1.0690433605310958</v>
      </c>
      <c r="AT48" s="1027">
        <f t="shared" ref="AT48" si="61">AS48</f>
        <v>1.0690433605310958</v>
      </c>
      <c r="AU48" s="1027">
        <f>AQ48</f>
        <v>1.0690433605310958</v>
      </c>
      <c r="AV48" s="1027">
        <f t="shared" si="57"/>
        <v>1.0690433605310958</v>
      </c>
      <c r="AW48" s="1027">
        <f t="shared" si="57"/>
        <v>1.0690433605310958</v>
      </c>
      <c r="AX48" s="1027">
        <f>AV48</f>
        <v>1.0690433605310958</v>
      </c>
      <c r="AY48" s="1027">
        <f t="shared" si="57"/>
        <v>1.0690433605310958</v>
      </c>
      <c r="AZ48" s="1027">
        <f t="shared" si="57"/>
        <v>1.0690433605310958</v>
      </c>
      <c r="BA48" s="1027">
        <f t="shared" si="57"/>
        <v>1.0690433605310958</v>
      </c>
      <c r="BB48" s="1027">
        <f t="shared" si="57"/>
        <v>1.0690433605310958</v>
      </c>
      <c r="BC48" s="1027">
        <f>BB48</f>
        <v>1.0690433605310958</v>
      </c>
      <c r="BD48" s="1027">
        <f t="shared" si="57"/>
        <v>1.0690433605310958</v>
      </c>
      <c r="BE48" s="1027">
        <f t="shared" si="57"/>
        <v>1.0690433605310958</v>
      </c>
      <c r="BF48" s="1027">
        <f t="shared" si="57"/>
        <v>1.0690433605310958</v>
      </c>
      <c r="BG48" s="1027">
        <f t="shared" si="57"/>
        <v>1.0690433605310958</v>
      </c>
      <c r="BH48" s="1027">
        <f t="shared" si="57"/>
        <v>1.0690433605310958</v>
      </c>
      <c r="BI48" s="1027">
        <f t="shared" si="57"/>
        <v>1.0690433605310958</v>
      </c>
      <c r="BJ48" s="1027">
        <f t="shared" si="57"/>
        <v>1.0690433605310958</v>
      </c>
      <c r="BK48" s="1027">
        <f t="shared" si="57"/>
        <v>1.0690433605310958</v>
      </c>
      <c r="BL48" s="1027">
        <f t="shared" si="57"/>
        <v>1.0690433605310958</v>
      </c>
      <c r="BM48" s="1027">
        <f t="shared" si="57"/>
        <v>1.0690433605310958</v>
      </c>
      <c r="BN48" s="1027">
        <f t="shared" si="57"/>
        <v>1.0690433605310958</v>
      </c>
      <c r="BO48" s="1027">
        <f t="shared" si="57"/>
        <v>1.0690433605310958</v>
      </c>
      <c r="BP48" s="1027">
        <f t="shared" si="57"/>
        <v>1.0690433605310958</v>
      </c>
      <c r="BQ48" s="1027">
        <f t="shared" si="57"/>
        <v>1.0690433605310958</v>
      </c>
      <c r="BR48" s="1027">
        <f t="shared" si="57"/>
        <v>1.0690433605310958</v>
      </c>
      <c r="BS48" s="1027">
        <f t="shared" si="57"/>
        <v>1.0690433605310958</v>
      </c>
      <c r="BT48" s="1027">
        <f t="shared" si="57"/>
        <v>1.0690433605310958</v>
      </c>
      <c r="BU48" s="1027">
        <f t="shared" si="57"/>
        <v>1.0690433605310958</v>
      </c>
      <c r="BV48" s="1027">
        <f t="shared" si="57"/>
        <v>1.0690433605310958</v>
      </c>
      <c r="BW48" s="1027">
        <f t="shared" ref="BW48:CE48" si="62">BV48</f>
        <v>1.0690433605310958</v>
      </c>
      <c r="BX48" s="1027">
        <f t="shared" si="62"/>
        <v>1.0690433605310958</v>
      </c>
      <c r="BY48" s="1027">
        <f t="shared" si="62"/>
        <v>1.0690433605310958</v>
      </c>
      <c r="BZ48" s="1027">
        <f t="shared" si="62"/>
        <v>1.0690433605310958</v>
      </c>
      <c r="CA48" s="1027">
        <f t="shared" si="62"/>
        <v>1.0690433605310958</v>
      </c>
      <c r="CB48" s="1027">
        <f t="shared" si="62"/>
        <v>1.0690433605310958</v>
      </c>
      <c r="CC48" s="1027">
        <f t="shared" si="62"/>
        <v>1.0690433605310958</v>
      </c>
      <c r="CD48" s="1027">
        <f t="shared" si="62"/>
        <v>1.0690433605310958</v>
      </c>
      <c r="CE48" s="1027">
        <f t="shared" si="62"/>
        <v>1.0690433605310958</v>
      </c>
    </row>
    <row r="49" spans="1:84" s="730" customFormat="1">
      <c r="A49" s="751"/>
      <c r="B49" s="80"/>
      <c r="C49" s="1031"/>
      <c r="D49" s="1031"/>
      <c r="E49" s="1031"/>
      <c r="F49" s="1031"/>
      <c r="G49" s="1031"/>
      <c r="H49" s="1031"/>
      <c r="I49" s="1031"/>
      <c r="J49" s="1031"/>
      <c r="K49" s="1031"/>
      <c r="L49" s="1031"/>
      <c r="M49" s="1031"/>
      <c r="N49" s="1031"/>
      <c r="O49" s="1031"/>
      <c r="P49" s="1031"/>
      <c r="Q49" s="1031"/>
      <c r="R49" s="1031"/>
      <c r="S49" s="1031"/>
      <c r="T49" s="1031"/>
      <c r="U49" s="1031"/>
      <c r="V49" s="1031"/>
      <c r="W49" s="1031"/>
      <c r="X49" s="1031"/>
      <c r="Y49" s="1031"/>
      <c r="Z49" s="1031"/>
      <c r="AA49" s="1031"/>
      <c r="AB49" s="1031"/>
      <c r="AC49" s="1031"/>
      <c r="AD49" s="1031"/>
      <c r="AE49" s="1031"/>
      <c r="AF49" s="1031"/>
      <c r="AG49" s="1031"/>
      <c r="AH49" s="1031"/>
      <c r="AI49" s="1031"/>
      <c r="AJ49" s="1031"/>
      <c r="AK49" s="1031"/>
      <c r="AL49" s="1031"/>
      <c r="AM49" s="1031"/>
      <c r="AN49" s="1031"/>
      <c r="AO49" s="1031"/>
      <c r="AP49" s="1031"/>
      <c r="AQ49" s="1031"/>
      <c r="AR49" s="1031"/>
      <c r="AS49" s="1031"/>
      <c r="AT49" s="1031"/>
      <c r="AU49" s="1031"/>
      <c r="AV49" s="1031"/>
      <c r="AW49" s="1031"/>
      <c r="AX49" s="1031"/>
      <c r="AY49" s="1031"/>
      <c r="AZ49" s="1031"/>
      <c r="BA49" s="1031"/>
      <c r="BB49" s="1031"/>
      <c r="BC49" s="1031"/>
      <c r="BD49" s="1031"/>
      <c r="BE49" s="1031"/>
      <c r="BF49" s="1031"/>
      <c r="BG49" s="1031"/>
      <c r="BH49" s="1031"/>
      <c r="BI49" s="1031"/>
      <c r="BJ49" s="1031"/>
      <c r="BK49" s="1031"/>
      <c r="BL49" s="1031"/>
      <c r="BM49" s="1031"/>
      <c r="BN49" s="1031"/>
      <c r="BO49" s="1031"/>
      <c r="BP49" s="1031"/>
      <c r="BQ49" s="1031"/>
      <c r="BR49" s="1031"/>
      <c r="BS49" s="1031"/>
      <c r="BT49" s="1031"/>
      <c r="BU49" s="1031"/>
      <c r="BV49" s="1031"/>
      <c r="BW49" s="1031"/>
      <c r="BX49" s="1031"/>
      <c r="BY49" s="1031"/>
      <c r="BZ49" s="1031"/>
      <c r="CA49" s="1031"/>
      <c r="CB49" s="1031"/>
      <c r="CC49" s="1031"/>
      <c r="CD49" s="1031"/>
      <c r="CE49" s="1031"/>
    </row>
    <row r="50" spans="1:84" s="730" customFormat="1" ht="15">
      <c r="A50" s="1030"/>
      <c r="B50" s="1031"/>
      <c r="C50" s="1031"/>
      <c r="D50" s="1031"/>
      <c r="E50" s="1031"/>
      <c r="F50" s="1031"/>
      <c r="G50" s="1031"/>
      <c r="H50" s="1031"/>
      <c r="I50" s="1031"/>
      <c r="J50" s="1031"/>
      <c r="K50" s="1031"/>
      <c r="L50" s="1031"/>
      <c r="M50" s="1031"/>
      <c r="N50" s="1031"/>
      <c r="O50" s="1031"/>
      <c r="P50" s="1031"/>
      <c r="Q50" s="1031"/>
      <c r="R50" s="1031"/>
      <c r="S50" s="1031"/>
      <c r="T50" s="1031"/>
      <c r="U50" s="1031"/>
      <c r="V50" s="1031"/>
      <c r="W50" s="1031"/>
      <c r="X50" s="1031"/>
      <c r="Y50" s="1031"/>
      <c r="Z50" s="1031"/>
      <c r="AA50" s="1031"/>
      <c r="AB50" s="1031"/>
      <c r="AC50" s="1031"/>
      <c r="AD50" s="1031"/>
      <c r="AE50" s="1031"/>
      <c r="AF50" s="1031"/>
      <c r="AG50" s="1031"/>
      <c r="AH50" s="1031"/>
      <c r="AI50" s="1031"/>
      <c r="AJ50" s="1031"/>
      <c r="AK50" s="1031"/>
      <c r="AL50" s="1031"/>
      <c r="AM50" s="1031"/>
      <c r="AN50" s="1031"/>
      <c r="AO50" s="1031"/>
      <c r="AP50" s="1031"/>
      <c r="AQ50" s="1031"/>
      <c r="AR50" s="1031"/>
      <c r="AS50" s="1031"/>
      <c r="AT50" s="1031"/>
      <c r="AU50" s="1031"/>
      <c r="AV50" s="1031"/>
      <c r="AW50" s="1031"/>
      <c r="AX50" s="1031"/>
      <c r="AY50" s="1031"/>
      <c r="AZ50" s="1031"/>
      <c r="BA50" s="1031"/>
      <c r="BB50" s="1031"/>
      <c r="BC50" s="1031"/>
      <c r="BD50" s="1031"/>
      <c r="BE50" s="1031"/>
      <c r="BF50" s="1031"/>
      <c r="BG50" s="1031"/>
      <c r="BH50" s="1031"/>
      <c r="BI50" s="1031"/>
      <c r="BJ50" s="1031"/>
      <c r="BK50" s="1031"/>
      <c r="BL50" s="1031"/>
      <c r="BM50" s="1031"/>
      <c r="BN50" s="1031"/>
      <c r="BO50" s="1031"/>
      <c r="BP50" s="1031"/>
      <c r="BQ50" s="1031"/>
      <c r="BR50" s="1031"/>
      <c r="BS50" s="1031"/>
      <c r="BT50" s="1031"/>
      <c r="BU50" s="1031"/>
      <c r="BV50" s="1031"/>
      <c r="BW50" s="1031"/>
      <c r="BX50" s="1031"/>
      <c r="BY50" s="1031"/>
      <c r="BZ50" s="1031"/>
      <c r="CA50" s="1031"/>
      <c r="CB50" s="1031"/>
      <c r="CC50" s="1031"/>
      <c r="CD50" s="1031"/>
      <c r="CE50" s="1031"/>
    </row>
    <row r="51" spans="1:84" s="730" customFormat="1" ht="15.6" thickBot="1">
      <c r="A51" s="1030"/>
      <c r="B51" s="1031"/>
      <c r="C51" s="1031"/>
      <c r="D51" s="1031"/>
      <c r="E51" s="1031"/>
      <c r="F51" s="1031"/>
      <c r="G51" s="1031"/>
      <c r="H51" s="1031"/>
      <c r="I51" s="1031"/>
      <c r="J51" s="1031"/>
      <c r="K51" s="1031"/>
      <c r="L51" s="1031"/>
      <c r="M51" s="1031"/>
      <c r="N51" s="1031"/>
      <c r="O51" s="1031"/>
      <c r="P51" s="1031"/>
      <c r="Q51" s="1031"/>
      <c r="R51" s="1031"/>
      <c r="S51" s="1031"/>
      <c r="T51" s="1031"/>
      <c r="U51" s="1031"/>
      <c r="V51" s="1031"/>
      <c r="W51" s="1031"/>
      <c r="X51" s="1031"/>
      <c r="Y51" s="1031"/>
      <c r="Z51" s="1031"/>
      <c r="AA51" s="1031"/>
      <c r="AB51" s="1031"/>
      <c r="AC51" s="1031"/>
      <c r="AD51" s="1031"/>
      <c r="AE51" s="1031"/>
      <c r="AF51" s="1031"/>
      <c r="AG51" s="1031"/>
      <c r="AH51" s="1031"/>
      <c r="AI51" s="1031"/>
      <c r="AJ51" s="1031"/>
      <c r="AK51" s="1031"/>
      <c r="AL51" s="1031"/>
      <c r="AM51" s="1031"/>
      <c r="AN51" s="1031"/>
      <c r="AO51" s="1031"/>
      <c r="AP51" s="1031"/>
      <c r="AQ51" s="1031"/>
      <c r="AR51" s="1031"/>
      <c r="AS51" s="1031"/>
      <c r="AT51" s="1031"/>
      <c r="AU51" s="1031"/>
      <c r="AV51" s="1031"/>
      <c r="AW51" s="1031"/>
      <c r="AX51" s="1031"/>
      <c r="AY51" s="1031"/>
      <c r="AZ51" s="1031"/>
      <c r="BA51" s="1031"/>
      <c r="BB51" s="1031"/>
      <c r="BC51" s="1031"/>
      <c r="BD51" s="1031"/>
      <c r="BE51" s="1031"/>
      <c r="BF51" s="1031"/>
      <c r="BG51" s="1031"/>
      <c r="BH51" s="1031"/>
      <c r="BI51" s="1031"/>
      <c r="BJ51" s="1031"/>
      <c r="BK51" s="1031"/>
      <c r="BL51" s="1031"/>
      <c r="BM51" s="1031"/>
      <c r="BN51" s="1031"/>
      <c r="BO51" s="1031"/>
      <c r="BP51" s="1031"/>
      <c r="BQ51" s="1031"/>
      <c r="BR51" s="1031"/>
      <c r="BS51" s="1031"/>
      <c r="BT51" s="1031"/>
      <c r="BU51" s="1031"/>
      <c r="BV51" s="1031"/>
      <c r="BW51" s="1031"/>
      <c r="BX51" s="1031"/>
      <c r="BY51" s="1031"/>
      <c r="BZ51" s="1031"/>
      <c r="CA51" s="1031"/>
      <c r="CB51" s="1031"/>
      <c r="CC51" s="1031"/>
      <c r="CD51" s="1031"/>
      <c r="CE51" s="1031"/>
    </row>
    <row r="52" spans="1:84" s="318" customFormat="1" ht="24.9" customHeight="1" thickBot="1">
      <c r="A52" s="979"/>
      <c r="B52" s="1451" t="s">
        <v>972</v>
      </c>
      <c r="C52" s="1452"/>
      <c r="D52" s="1452"/>
      <c r="E52" s="1452"/>
      <c r="F52" s="1452"/>
      <c r="G52" s="1452"/>
      <c r="H52" s="1452"/>
      <c r="I52" s="1452"/>
      <c r="J52" s="1452"/>
      <c r="K52" s="1452"/>
      <c r="L52" s="1452"/>
      <c r="M52" s="1452"/>
      <c r="N52" s="1452"/>
      <c r="O52" s="1447" t="s">
        <v>972</v>
      </c>
      <c r="P52" s="1447"/>
      <c r="Q52" s="1447"/>
      <c r="R52" s="1447"/>
      <c r="S52" s="1447"/>
      <c r="T52" s="1447"/>
      <c r="U52" s="1447"/>
      <c r="V52" s="1447"/>
      <c r="W52" s="1447"/>
      <c r="X52" s="1447"/>
      <c r="Y52" s="1447"/>
      <c r="Z52" s="1447"/>
      <c r="AA52" s="1447"/>
      <c r="AB52" s="1447"/>
      <c r="AC52" s="1447" t="s">
        <v>972</v>
      </c>
      <c r="AD52" s="1447"/>
      <c r="AE52" s="1447"/>
      <c r="AF52" s="1447"/>
      <c r="AG52" s="1447"/>
      <c r="AH52" s="1447"/>
      <c r="AI52" s="1447"/>
      <c r="AJ52" s="1447"/>
      <c r="AK52" s="1447"/>
      <c r="AL52" s="1447"/>
      <c r="AM52" s="1447"/>
      <c r="AN52" s="1447"/>
      <c r="AO52" s="1448"/>
      <c r="AP52" s="1446" t="s">
        <v>972</v>
      </c>
      <c r="AQ52" s="1447"/>
      <c r="AR52" s="1447"/>
      <c r="AS52" s="1447"/>
      <c r="AT52" s="1447"/>
      <c r="AU52" s="1447"/>
      <c r="AV52" s="1447"/>
      <c r="AW52" s="1447"/>
      <c r="AX52" s="1447"/>
      <c r="AY52" s="1447"/>
      <c r="AZ52" s="1447"/>
      <c r="BA52" s="1447"/>
      <c r="BB52" s="1447"/>
      <c r="BC52" s="1448"/>
      <c r="BD52" s="1446" t="s">
        <v>972</v>
      </c>
      <c r="BE52" s="1447"/>
      <c r="BF52" s="1447"/>
      <c r="BG52" s="1447"/>
      <c r="BH52" s="1447"/>
      <c r="BI52" s="1447"/>
      <c r="BJ52" s="1447"/>
      <c r="BK52" s="1447"/>
      <c r="BL52" s="1447"/>
      <c r="BM52" s="1447"/>
      <c r="BN52" s="1447"/>
      <c r="BO52" s="1447"/>
      <c r="BP52" s="1447"/>
      <c r="BQ52" s="1448"/>
      <c r="BR52" s="1446" t="s">
        <v>972</v>
      </c>
      <c r="BS52" s="1447"/>
      <c r="BT52" s="1447"/>
      <c r="BU52" s="1447"/>
      <c r="BV52" s="1447"/>
      <c r="BW52" s="1447"/>
      <c r="BX52" s="1447"/>
      <c r="BY52" s="1447"/>
      <c r="BZ52" s="1447"/>
      <c r="CA52" s="1447"/>
      <c r="CB52" s="1447"/>
      <c r="CC52" s="1447"/>
      <c r="CD52" s="1447"/>
      <c r="CE52" s="1447"/>
      <c r="CF52" s="645"/>
    </row>
    <row r="53" spans="1:84" s="645" customFormat="1" ht="226.8" thickBot="1">
      <c r="A53" s="751"/>
      <c r="B53" s="977" t="s">
        <v>353</v>
      </c>
      <c r="C53" s="977" t="s">
        <v>382</v>
      </c>
      <c r="D53" s="977" t="s">
        <v>434</v>
      </c>
      <c r="E53" s="977" t="s">
        <v>383</v>
      </c>
      <c r="F53" s="977" t="s">
        <v>384</v>
      </c>
      <c r="G53" s="977" t="s">
        <v>385</v>
      </c>
      <c r="H53" s="977" t="s">
        <v>245</v>
      </c>
      <c r="I53" s="977" t="s">
        <v>433</v>
      </c>
      <c r="J53" s="977" t="s">
        <v>167</v>
      </c>
      <c r="K53" s="977" t="s">
        <v>470</v>
      </c>
      <c r="L53" s="977" t="s">
        <v>65</v>
      </c>
      <c r="M53" s="977" t="s">
        <v>66</v>
      </c>
      <c r="N53" s="977" t="s">
        <v>354</v>
      </c>
      <c r="O53" s="977" t="s">
        <v>828</v>
      </c>
      <c r="P53" s="977" t="s">
        <v>369</v>
      </c>
      <c r="Q53" s="977" t="s">
        <v>610</v>
      </c>
      <c r="R53" s="977" t="s">
        <v>335</v>
      </c>
      <c r="S53" s="977" t="s">
        <v>336</v>
      </c>
      <c r="T53" s="977" t="s">
        <v>769</v>
      </c>
      <c r="U53" s="977" t="s">
        <v>608</v>
      </c>
      <c r="V53" s="977" t="s">
        <v>731</v>
      </c>
      <c r="W53" s="977" t="s">
        <v>885</v>
      </c>
      <c r="X53" s="977" t="s">
        <v>768</v>
      </c>
      <c r="Y53" s="977" t="s">
        <v>827</v>
      </c>
      <c r="Z53" s="977" t="s">
        <v>745</v>
      </c>
      <c r="AA53" s="977" t="s">
        <v>611</v>
      </c>
      <c r="AB53" s="977" t="s">
        <v>746</v>
      </c>
      <c r="AC53" s="977" t="s">
        <v>609</v>
      </c>
      <c r="AD53" s="977" t="s">
        <v>748</v>
      </c>
      <c r="AE53" s="977" t="s">
        <v>919</v>
      </c>
      <c r="AF53" s="977" t="s">
        <v>733</v>
      </c>
      <c r="AG53" s="1055" t="s">
        <v>854</v>
      </c>
      <c r="AH53" s="977" t="s">
        <v>841</v>
      </c>
      <c r="AI53" s="1055" t="s">
        <v>977</v>
      </c>
      <c r="AJ53" s="1055" t="s">
        <v>953</v>
      </c>
      <c r="AK53" s="977" t="s">
        <v>925</v>
      </c>
      <c r="AL53" s="977" t="s">
        <v>926</v>
      </c>
      <c r="AM53" s="977" t="s">
        <v>855</v>
      </c>
      <c r="AN53" s="977" t="s">
        <v>856</v>
      </c>
      <c r="AO53" s="977" t="s">
        <v>860</v>
      </c>
      <c r="AP53" s="977" t="s">
        <v>927</v>
      </c>
      <c r="AQ53" s="977" t="s">
        <v>928</v>
      </c>
      <c r="AR53" s="1055" t="s">
        <v>978</v>
      </c>
      <c r="AS53" s="1055" t="s">
        <v>857</v>
      </c>
      <c r="AT53" s="1055" t="s">
        <v>979</v>
      </c>
      <c r="AU53" s="977" t="s">
        <v>929</v>
      </c>
      <c r="AV53" s="977" t="s">
        <v>930</v>
      </c>
      <c r="AW53" s="1055" t="s">
        <v>862</v>
      </c>
      <c r="AX53" s="977" t="s">
        <v>883</v>
      </c>
      <c r="AY53" s="977" t="s">
        <v>887</v>
      </c>
      <c r="AZ53" s="977" t="s">
        <v>843</v>
      </c>
      <c r="BA53" s="977" t="s">
        <v>882</v>
      </c>
      <c r="BB53" s="977" t="s">
        <v>863</v>
      </c>
      <c r="BC53" s="977" t="s">
        <v>902</v>
      </c>
      <c r="BD53" s="977" t="s">
        <v>903</v>
      </c>
      <c r="BE53" s="977" t="s">
        <v>904</v>
      </c>
      <c r="BF53" s="977" t="s">
        <v>905</v>
      </c>
      <c r="BG53" s="977" t="s">
        <v>868</v>
      </c>
      <c r="BH53" s="977" t="s">
        <v>869</v>
      </c>
      <c r="BI53" s="977" t="s">
        <v>870</v>
      </c>
      <c r="BJ53" s="977" t="s">
        <v>864</v>
      </c>
      <c r="BK53" s="977" t="s">
        <v>865</v>
      </c>
      <c r="BL53" s="977" t="s">
        <v>871</v>
      </c>
      <c r="BM53" s="977" t="s">
        <v>963</v>
      </c>
      <c r="BN53" s="977" t="s">
        <v>872</v>
      </c>
      <c r="BO53" s="977" t="s">
        <v>873</v>
      </c>
      <c r="BP53" s="977" t="s">
        <v>874</v>
      </c>
      <c r="BQ53" s="977" t="s">
        <v>875</v>
      </c>
      <c r="BR53" s="977" t="s">
        <v>876</v>
      </c>
      <c r="BS53" s="977" t="s">
        <v>877</v>
      </c>
      <c r="BT53" s="977" t="s">
        <v>962</v>
      </c>
      <c r="BU53" s="977" t="s">
        <v>959</v>
      </c>
      <c r="BV53" s="977" t="s">
        <v>884</v>
      </c>
      <c r="BW53" s="977" t="s">
        <v>960</v>
      </c>
      <c r="BX53" s="977" t="s">
        <v>878</v>
      </c>
      <c r="BY53" s="977" t="s">
        <v>879</v>
      </c>
      <c r="BZ53" s="977" t="s">
        <v>881</v>
      </c>
      <c r="CA53" s="977" t="s">
        <v>961</v>
      </c>
      <c r="CB53" s="977" t="s">
        <v>880</v>
      </c>
      <c r="CC53" s="977" t="s">
        <v>866</v>
      </c>
      <c r="CD53" s="977" t="s">
        <v>867</v>
      </c>
      <c r="CE53" s="977" t="s">
        <v>757</v>
      </c>
    </row>
    <row r="54" spans="1:84" s="645" customFormat="1" ht="18" customHeight="1" thickBot="1">
      <c r="A54" s="751"/>
      <c r="B54" s="729">
        <f>SUM(C54:CE54)</f>
        <v>-40058044.666027501</v>
      </c>
      <c r="C54" s="985">
        <f>C46*C48</f>
        <v>-257213.15740554553</v>
      </c>
      <c r="D54" s="985">
        <f t="shared" ref="D54:AG54" si="63">D46*D48</f>
        <v>10271.459879275037</v>
      </c>
      <c r="E54" s="985">
        <f t="shared" si="63"/>
        <v>-1421064.371761367</v>
      </c>
      <c r="F54" s="985">
        <f t="shared" si="63"/>
        <v>-283505.17723708088</v>
      </c>
      <c r="G54" s="985">
        <f t="shared" si="63"/>
        <v>-414874.9795473757</v>
      </c>
      <c r="H54" s="985">
        <f t="shared" si="63"/>
        <v>995854.78203150025</v>
      </c>
      <c r="I54" s="985">
        <f t="shared" si="63"/>
        <v>8994.4976706265497</v>
      </c>
      <c r="J54" s="985">
        <f t="shared" si="63"/>
        <v>-193850.89284108707</v>
      </c>
      <c r="K54" s="985">
        <f t="shared" si="63"/>
        <v>461373.05302694684</v>
      </c>
      <c r="L54" s="985">
        <f t="shared" si="63"/>
        <v>-12881.33118685861</v>
      </c>
      <c r="M54" s="985">
        <f>M46*M48</f>
        <v>-350865.64953088842</v>
      </c>
      <c r="N54" s="985">
        <f t="shared" si="63"/>
        <v>529065.22069907153</v>
      </c>
      <c r="O54" s="985">
        <f t="shared" si="63"/>
        <v>57780.292223917575</v>
      </c>
      <c r="P54" s="985">
        <f t="shared" si="63"/>
        <v>108092.90572823476</v>
      </c>
      <c r="Q54" s="985">
        <f t="shared" si="63"/>
        <v>97463.884718085566</v>
      </c>
      <c r="R54" s="985">
        <f>R46*R48</f>
        <v>414249.8458839393</v>
      </c>
      <c r="S54" s="985">
        <f t="shared" si="63"/>
        <v>-134949.47657363207</v>
      </c>
      <c r="T54" s="985">
        <f t="shared" si="63"/>
        <v>-434821.63994810102</v>
      </c>
      <c r="U54" s="985">
        <f t="shared" si="63"/>
        <v>-74302.337019031125</v>
      </c>
      <c r="V54" s="985">
        <f t="shared" si="63"/>
        <v>-1818108.3725394404</v>
      </c>
      <c r="W54" s="985">
        <f t="shared" si="63"/>
        <v>2668742.9573988286</v>
      </c>
      <c r="X54" s="985">
        <f t="shared" si="63"/>
        <v>5598932.9700544961</v>
      </c>
      <c r="Y54" s="985">
        <f t="shared" si="63"/>
        <v>1678557.9635946983</v>
      </c>
      <c r="Z54" s="985">
        <f t="shared" si="63"/>
        <v>-520568.84158552642</v>
      </c>
      <c r="AA54" s="985">
        <f t="shared" si="63"/>
        <v>1199506.2128332015</v>
      </c>
      <c r="AB54" s="985">
        <f t="shared" si="63"/>
        <v>-8891445.793143386</v>
      </c>
      <c r="AC54" s="985">
        <f t="shared" si="63"/>
        <v>-16730323.676546859</v>
      </c>
      <c r="AD54" s="985">
        <f t="shared" si="63"/>
        <v>-3642289.8191141863</v>
      </c>
      <c r="AE54" s="985">
        <f t="shared" si="63"/>
        <v>-48148101.331659801</v>
      </c>
      <c r="AF54" s="985">
        <f t="shared" si="63"/>
        <v>-21043785.34395029</v>
      </c>
      <c r="AG54" s="985">
        <f t="shared" si="63"/>
        <v>0</v>
      </c>
      <c r="AH54" s="985">
        <f t="shared" ref="AH54:AV54" si="64">AH46*AH48</f>
        <v>-181895.05603768406</v>
      </c>
      <c r="AI54" s="985">
        <f t="shared" si="64"/>
        <v>0</v>
      </c>
      <c r="AJ54" s="985">
        <f t="shared" si="64"/>
        <v>0</v>
      </c>
      <c r="AK54" s="985">
        <f t="shared" si="64"/>
        <v>2609.9726228492418</v>
      </c>
      <c r="AL54" s="985">
        <f t="shared" si="64"/>
        <v>2609.9726228492418</v>
      </c>
      <c r="AM54" s="985">
        <f t="shared" si="64"/>
        <v>2609.9726228492418</v>
      </c>
      <c r="AN54" s="985">
        <f t="shared" si="64"/>
        <v>2609.9726228492418</v>
      </c>
      <c r="AO54" s="985">
        <f t="shared" si="64"/>
        <v>2609.9726228492418</v>
      </c>
      <c r="AP54" s="985">
        <f t="shared" si="64"/>
        <v>2609.9726228492418</v>
      </c>
      <c r="AQ54" s="985">
        <f t="shared" si="64"/>
        <v>2609.9726228492418</v>
      </c>
      <c r="AR54" s="985">
        <f t="shared" si="64"/>
        <v>0</v>
      </c>
      <c r="AS54" s="985">
        <f t="shared" si="64"/>
        <v>0</v>
      </c>
      <c r="AT54" s="985">
        <f t="shared" si="64"/>
        <v>0</v>
      </c>
      <c r="AU54" s="985">
        <f t="shared" si="64"/>
        <v>2609.9726228492418</v>
      </c>
      <c r="AV54" s="985">
        <f t="shared" si="64"/>
        <v>2609.9726228492418</v>
      </c>
      <c r="AW54" s="985">
        <v>0</v>
      </c>
      <c r="AX54" s="985">
        <f t="shared" ref="AX54:CE54" si="65">AX46*AX48</f>
        <v>561005.12160298345</v>
      </c>
      <c r="AY54" s="985">
        <f t="shared" si="65"/>
        <v>317675.10060194344</v>
      </c>
      <c r="AZ54" s="985">
        <f t="shared" si="65"/>
        <v>-2511713.3895907323</v>
      </c>
      <c r="BA54" s="985">
        <f t="shared" si="65"/>
        <v>1171869.0948437145</v>
      </c>
      <c r="BB54" s="985">
        <f t="shared" si="65"/>
        <v>992692.77426518209</v>
      </c>
      <c r="BC54" s="985">
        <f t="shared" si="65"/>
        <v>1536971.8929795364</v>
      </c>
      <c r="BD54" s="985">
        <f t="shared" si="65"/>
        <v>-1896338.2351454375</v>
      </c>
      <c r="BE54" s="985">
        <f t="shared" si="65"/>
        <v>15963095.539789505</v>
      </c>
      <c r="BF54" s="985">
        <f t="shared" si="65"/>
        <v>49245.646117327124</v>
      </c>
      <c r="BG54" s="985">
        <f t="shared" si="65"/>
        <v>-89702.23122978989</v>
      </c>
      <c r="BH54" s="985">
        <f t="shared" si="65"/>
        <v>9503724.5586848967</v>
      </c>
      <c r="BI54" s="985">
        <f t="shared" si="65"/>
        <v>-1438468.6117763722</v>
      </c>
      <c r="BJ54" s="985">
        <f t="shared" si="65"/>
        <v>23418670.146842316</v>
      </c>
      <c r="BK54" s="985">
        <f t="shared" si="65"/>
        <v>-2664840.9239991191</v>
      </c>
      <c r="BL54" s="985">
        <f t="shared" si="65"/>
        <v>2168521.6344502098</v>
      </c>
      <c r="BM54" s="985">
        <f t="shared" si="65"/>
        <v>428960.81166879449</v>
      </c>
      <c r="BN54" s="985">
        <f t="shared" si="65"/>
        <v>417009.75572954462</v>
      </c>
      <c r="BO54" s="985">
        <f t="shared" si="65"/>
        <v>11508.167691550823</v>
      </c>
      <c r="BP54" s="985">
        <f t="shared" si="65"/>
        <v>-206490.71818051589</v>
      </c>
      <c r="BQ54" s="985">
        <f t="shared" si="65"/>
        <v>14990.71478766327</v>
      </c>
      <c r="BR54" s="985">
        <f t="shared" si="65"/>
        <v>186728.20073838119</v>
      </c>
      <c r="BS54" s="985">
        <f t="shared" si="65"/>
        <v>153382.60503465671</v>
      </c>
      <c r="BT54" s="985">
        <f t="shared" si="65"/>
        <v>43802.863371165004</v>
      </c>
      <c r="BU54" s="985">
        <f t="shared" si="65"/>
        <v>43802.863371165004</v>
      </c>
      <c r="BV54" s="985">
        <f t="shared" si="65"/>
        <v>28820.794926943072</v>
      </c>
      <c r="BW54" s="985">
        <f t="shared" si="65"/>
        <v>28820.794926943072</v>
      </c>
      <c r="BX54" s="985">
        <f t="shared" si="65"/>
        <v>449658.66237602959</v>
      </c>
      <c r="BY54" s="985">
        <f t="shared" si="65"/>
        <v>396403.58042514679</v>
      </c>
      <c r="BZ54" s="985">
        <f t="shared" si="65"/>
        <v>668068.14143782796</v>
      </c>
      <c r="CA54" s="985">
        <f t="shared" si="65"/>
        <v>693479.47590617347</v>
      </c>
      <c r="CB54" s="985">
        <f t="shared" si="65"/>
        <v>143181.81402424647</v>
      </c>
      <c r="CC54" s="985">
        <f t="shared" si="65"/>
        <v>143249.74841020102</v>
      </c>
      <c r="CD54" s="985">
        <f t="shared" si="65"/>
        <v>-92340.371737874404</v>
      </c>
      <c r="CE54" s="985">
        <f t="shared" si="65"/>
        <v>8980.7589079133886</v>
      </c>
    </row>
    <row r="55" spans="1:84" s="730" customFormat="1">
      <c r="A55" s="1030"/>
      <c r="B55" s="1031"/>
      <c r="C55" s="987"/>
      <c r="D55" s="987"/>
      <c r="E55" s="987"/>
      <c r="F55" s="987"/>
      <c r="G55" s="987"/>
      <c r="H55" s="987"/>
      <c r="I55" s="987"/>
      <c r="J55" s="987"/>
      <c r="K55" s="987"/>
      <c r="L55" s="987"/>
      <c r="M55" s="987"/>
      <c r="N55" s="987"/>
      <c r="O55" s="987"/>
      <c r="P55" s="987"/>
      <c r="Q55" s="987"/>
      <c r="R55" s="987"/>
      <c r="S55" s="987"/>
      <c r="T55" s="987"/>
      <c r="U55" s="987"/>
      <c r="V55" s="987"/>
      <c r="W55" s="987"/>
      <c r="X55" s="987"/>
      <c r="Y55" s="987"/>
      <c r="Z55" s="987"/>
      <c r="AA55" s="987"/>
      <c r="AB55" s="987"/>
      <c r="AC55" s="987"/>
      <c r="AD55" s="987"/>
      <c r="AE55" s="987"/>
      <c r="AF55" s="987"/>
      <c r="AG55" s="987"/>
      <c r="AH55" s="987"/>
      <c r="AI55" s="987"/>
      <c r="AJ55" s="987"/>
      <c r="AK55" s="987"/>
      <c r="AL55" s="987"/>
      <c r="AM55" s="987"/>
      <c r="AN55" s="987"/>
      <c r="AO55" s="987"/>
      <c r="AP55" s="987"/>
      <c r="AQ55" s="987"/>
      <c r="AR55" s="987"/>
      <c r="AS55" s="987"/>
      <c r="AT55" s="987"/>
      <c r="AU55" s="987"/>
      <c r="AV55" s="987"/>
      <c r="AW55" s="987"/>
      <c r="AX55" s="987"/>
      <c r="AY55" s="987"/>
      <c r="AZ55" s="987"/>
      <c r="BA55" s="987"/>
      <c r="BB55" s="987"/>
      <c r="BC55" s="987"/>
      <c r="BD55" s="987"/>
      <c r="BE55" s="987"/>
      <c r="BF55" s="987"/>
      <c r="BG55" s="987"/>
      <c r="BH55" s="987"/>
      <c r="BI55" s="987"/>
      <c r="BJ55" s="987"/>
      <c r="BK55" s="987"/>
      <c r="BL55" s="987"/>
      <c r="BM55" s="987"/>
      <c r="BN55" s="987"/>
      <c r="BO55" s="987"/>
      <c r="BP55" s="987"/>
      <c r="BQ55" s="987"/>
      <c r="BR55" s="987"/>
      <c r="BS55" s="987"/>
      <c r="BT55" s="987"/>
      <c r="BU55" s="987"/>
      <c r="BV55" s="987"/>
      <c r="BW55" s="987"/>
      <c r="BX55" s="987"/>
      <c r="BY55" s="987"/>
      <c r="BZ55" s="987"/>
      <c r="CA55" s="987"/>
      <c r="CB55" s="987"/>
      <c r="CC55" s="987"/>
    </row>
    <row r="56" spans="1:84" s="1059" customFormat="1" ht="18" thickBot="1">
      <c r="A56" s="1030"/>
      <c r="B56" s="1031"/>
      <c r="C56" s="987"/>
      <c r="D56" s="987"/>
      <c r="E56" s="987"/>
      <c r="F56" s="987"/>
      <c r="G56" s="987"/>
      <c r="H56" s="987"/>
      <c r="I56" s="987"/>
      <c r="J56" s="987"/>
      <c r="K56" s="987"/>
      <c r="L56" s="987"/>
      <c r="M56" s="987"/>
      <c r="N56" s="987"/>
      <c r="O56" s="987"/>
      <c r="P56" s="987"/>
      <c r="Q56" s="987"/>
      <c r="R56" s="987"/>
      <c r="S56" s="987"/>
      <c r="T56" s="987"/>
      <c r="U56" s="987"/>
      <c r="V56" s="987"/>
      <c r="W56" s="987"/>
      <c r="X56" s="987"/>
      <c r="Y56" s="987"/>
      <c r="Z56" s="987"/>
      <c r="AA56" s="987"/>
      <c r="AB56" s="987"/>
      <c r="AC56" s="987"/>
      <c r="AD56" s="987"/>
      <c r="AE56" s="987"/>
      <c r="AF56" s="987"/>
      <c r="AG56" s="987"/>
      <c r="AH56" s="987"/>
      <c r="AI56" s="987"/>
      <c r="AJ56" s="987"/>
      <c r="AK56" s="987"/>
      <c r="AL56" s="987"/>
      <c r="AM56" s="987"/>
      <c r="AN56" s="987"/>
      <c r="AO56" s="987"/>
      <c r="AP56" s="987"/>
      <c r="AQ56" s="987"/>
      <c r="AR56" s="987"/>
      <c r="AS56" s="987"/>
      <c r="AT56" s="987"/>
      <c r="AU56" s="987"/>
      <c r="AV56" s="987"/>
      <c r="AW56" s="987"/>
      <c r="AX56" s="987"/>
      <c r="AY56" s="987"/>
      <c r="AZ56" s="987"/>
      <c r="BA56" s="987"/>
      <c r="BB56" s="987"/>
      <c r="BC56" s="987"/>
      <c r="BD56" s="987"/>
      <c r="BE56" s="987"/>
      <c r="BF56" s="987"/>
      <c r="BG56" s="987"/>
      <c r="BH56" s="987"/>
      <c r="BI56" s="987"/>
      <c r="BJ56" s="987"/>
      <c r="BK56" s="987"/>
      <c r="BL56" s="987"/>
      <c r="BM56" s="987"/>
      <c r="BN56" s="987"/>
      <c r="BO56" s="987"/>
      <c r="BP56" s="987"/>
      <c r="BQ56" s="987"/>
      <c r="BR56" s="987"/>
      <c r="BS56" s="987"/>
      <c r="BT56" s="987"/>
      <c r="BU56" s="987"/>
      <c r="BV56" s="987"/>
      <c r="BW56" s="987"/>
      <c r="BX56" s="987"/>
      <c r="BY56" s="987"/>
      <c r="BZ56" s="987"/>
      <c r="CA56" s="987"/>
      <c r="CB56" s="987"/>
      <c r="CC56" s="987"/>
    </row>
    <row r="57" spans="1:84" s="1053" customFormat="1" ht="24.9" customHeight="1" thickBot="1">
      <c r="A57" s="1057"/>
      <c r="B57" s="1447" t="s">
        <v>993</v>
      </c>
      <c r="C57" s="1447"/>
      <c r="D57" s="1447"/>
      <c r="E57" s="1447"/>
      <c r="F57" s="1447"/>
      <c r="G57" s="1447"/>
      <c r="H57" s="1447"/>
      <c r="I57" s="1447"/>
      <c r="J57" s="1447"/>
      <c r="K57" s="1447"/>
      <c r="L57" s="1447"/>
      <c r="M57" s="1447"/>
      <c r="N57" s="1447"/>
      <c r="O57" s="1447" t="s">
        <v>993</v>
      </c>
      <c r="P57" s="1447"/>
      <c r="Q57" s="1447"/>
      <c r="R57" s="1447"/>
      <c r="S57" s="1447"/>
      <c r="T57" s="1447"/>
      <c r="U57" s="1447"/>
      <c r="V57" s="1447"/>
      <c r="W57" s="1447"/>
      <c r="X57" s="1447"/>
      <c r="Y57" s="1447"/>
      <c r="Z57" s="1447"/>
      <c r="AA57" s="1447"/>
      <c r="AB57" s="1447"/>
      <c r="AC57" s="1451" t="s">
        <v>993</v>
      </c>
      <c r="AD57" s="1452"/>
      <c r="AE57" s="1452"/>
      <c r="AF57" s="1452"/>
      <c r="AG57" s="1452"/>
      <c r="AH57" s="1452"/>
      <c r="AI57" s="1452"/>
      <c r="AJ57" s="1452"/>
      <c r="AK57" s="1452"/>
      <c r="AL57" s="1452"/>
      <c r="AM57" s="1452"/>
      <c r="AN57" s="1452"/>
      <c r="AO57" s="1452"/>
      <c r="AP57" s="1446" t="s">
        <v>1093</v>
      </c>
      <c r="AQ57" s="1447"/>
      <c r="AR57" s="1447"/>
      <c r="AS57" s="1447"/>
      <c r="AT57" s="1447"/>
      <c r="AU57" s="1447"/>
      <c r="AV57" s="1447"/>
      <c r="AW57" s="1447"/>
      <c r="AX57" s="1447"/>
      <c r="AY57" s="1447"/>
      <c r="AZ57" s="1447"/>
      <c r="BA57" s="1447"/>
      <c r="BB57" s="1447"/>
      <c r="BC57" s="1448"/>
      <c r="BD57" s="1446" t="s">
        <v>993</v>
      </c>
      <c r="BE57" s="1447"/>
      <c r="BF57" s="1447"/>
      <c r="BG57" s="1447"/>
      <c r="BH57" s="1447"/>
      <c r="BI57" s="1447"/>
      <c r="BJ57" s="1447"/>
      <c r="BK57" s="1447"/>
      <c r="BL57" s="1447"/>
      <c r="BM57" s="1447"/>
      <c r="BN57" s="1447"/>
      <c r="BO57" s="1447"/>
      <c r="BP57" s="1447"/>
      <c r="BQ57" s="1448"/>
      <c r="BR57" s="1446" t="s">
        <v>993</v>
      </c>
      <c r="BS57" s="1447"/>
      <c r="BT57" s="1447"/>
      <c r="BU57" s="1447"/>
      <c r="BV57" s="1447"/>
      <c r="BW57" s="1447"/>
      <c r="BX57" s="1447"/>
      <c r="BY57" s="1447"/>
      <c r="BZ57" s="1447"/>
      <c r="CA57" s="1447"/>
      <c r="CB57" s="1447"/>
      <c r="CC57" s="1447"/>
      <c r="CD57" s="1447"/>
      <c r="CE57" s="1447"/>
      <c r="CF57" s="1056"/>
    </row>
    <row r="58" spans="1:84" s="1056" customFormat="1" ht="226.8" thickBot="1">
      <c r="A58" s="751"/>
      <c r="B58" s="1055" t="s">
        <v>353</v>
      </c>
      <c r="C58" s="1055" t="s">
        <v>382</v>
      </c>
      <c r="D58" s="1055" t="s">
        <v>434</v>
      </c>
      <c r="E58" s="1055" t="s">
        <v>383</v>
      </c>
      <c r="F58" s="1055" t="s">
        <v>384</v>
      </c>
      <c r="G58" s="1055" t="s">
        <v>385</v>
      </c>
      <c r="H58" s="1055" t="s">
        <v>245</v>
      </c>
      <c r="I58" s="1055" t="s">
        <v>433</v>
      </c>
      <c r="J58" s="1055" t="s">
        <v>167</v>
      </c>
      <c r="K58" s="1055" t="s">
        <v>470</v>
      </c>
      <c r="L58" s="1055" t="s">
        <v>65</v>
      </c>
      <c r="M58" s="1055" t="s">
        <v>66</v>
      </c>
      <c r="N58" s="1055" t="s">
        <v>354</v>
      </c>
      <c r="O58" s="1055" t="s">
        <v>828</v>
      </c>
      <c r="P58" s="1055" t="s">
        <v>369</v>
      </c>
      <c r="Q58" s="1055" t="s">
        <v>610</v>
      </c>
      <c r="R58" s="1055" t="s">
        <v>335</v>
      </c>
      <c r="S58" s="1055" t="s">
        <v>336</v>
      </c>
      <c r="T58" s="1055" t="s">
        <v>769</v>
      </c>
      <c r="U58" s="1055" t="s">
        <v>608</v>
      </c>
      <c r="V58" s="1055" t="s">
        <v>731</v>
      </c>
      <c r="W58" s="1055" t="s">
        <v>885</v>
      </c>
      <c r="X58" s="1055" t="s">
        <v>768</v>
      </c>
      <c r="Y58" s="1055" t="s">
        <v>827</v>
      </c>
      <c r="Z58" s="1055" t="s">
        <v>745</v>
      </c>
      <c r="AA58" s="1055" t="s">
        <v>611</v>
      </c>
      <c r="AB58" s="1055" t="s">
        <v>746</v>
      </c>
      <c r="AC58" s="1055" t="s">
        <v>609</v>
      </c>
      <c r="AD58" s="1055" t="s">
        <v>748</v>
      </c>
      <c r="AE58" s="1055" t="s">
        <v>919</v>
      </c>
      <c r="AF58" s="1055" t="s">
        <v>733</v>
      </c>
      <c r="AG58" s="1055" t="s">
        <v>854</v>
      </c>
      <c r="AH58" s="1055" t="s">
        <v>841</v>
      </c>
      <c r="AI58" s="1055" t="s">
        <v>977</v>
      </c>
      <c r="AJ58" s="1055" t="s">
        <v>953</v>
      </c>
      <c r="AK58" s="1055" t="s">
        <v>925</v>
      </c>
      <c r="AL58" s="1055" t="s">
        <v>926</v>
      </c>
      <c r="AM58" s="1055" t="s">
        <v>855</v>
      </c>
      <c r="AN58" s="1055" t="s">
        <v>856</v>
      </c>
      <c r="AO58" s="1055" t="s">
        <v>860</v>
      </c>
      <c r="AP58" s="1055" t="s">
        <v>927</v>
      </c>
      <c r="AQ58" s="1055" t="s">
        <v>928</v>
      </c>
      <c r="AR58" s="1055" t="s">
        <v>978</v>
      </c>
      <c r="AS58" s="1055" t="s">
        <v>857</v>
      </c>
      <c r="AT58" s="1055" t="s">
        <v>979</v>
      </c>
      <c r="AU58" s="1055" t="s">
        <v>929</v>
      </c>
      <c r="AV58" s="1055" t="s">
        <v>930</v>
      </c>
      <c r="AW58" s="1055" t="s">
        <v>862</v>
      </c>
      <c r="AX58" s="1055" t="s">
        <v>883</v>
      </c>
      <c r="AY58" s="1055" t="s">
        <v>887</v>
      </c>
      <c r="AZ58" s="1055" t="s">
        <v>843</v>
      </c>
      <c r="BA58" s="1055" t="s">
        <v>882</v>
      </c>
      <c r="BB58" s="1055" t="s">
        <v>863</v>
      </c>
      <c r="BC58" s="1055" t="s">
        <v>902</v>
      </c>
      <c r="BD58" s="1055" t="s">
        <v>903</v>
      </c>
      <c r="BE58" s="1055" t="s">
        <v>904</v>
      </c>
      <c r="BF58" s="1055" t="s">
        <v>905</v>
      </c>
      <c r="BG58" s="1055" t="s">
        <v>868</v>
      </c>
      <c r="BH58" s="1055" t="s">
        <v>869</v>
      </c>
      <c r="BI58" s="1055" t="s">
        <v>870</v>
      </c>
      <c r="BJ58" s="1055" t="s">
        <v>864</v>
      </c>
      <c r="BK58" s="1055" t="s">
        <v>865</v>
      </c>
      <c r="BL58" s="1055" t="s">
        <v>871</v>
      </c>
      <c r="BM58" s="1055" t="s">
        <v>963</v>
      </c>
      <c r="BN58" s="1055" t="s">
        <v>872</v>
      </c>
      <c r="BO58" s="1055" t="s">
        <v>873</v>
      </c>
      <c r="BP58" s="1055" t="s">
        <v>874</v>
      </c>
      <c r="BQ58" s="1055" t="s">
        <v>875</v>
      </c>
      <c r="BR58" s="1055" t="s">
        <v>876</v>
      </c>
      <c r="BS58" s="1055" t="s">
        <v>877</v>
      </c>
      <c r="BT58" s="1055" t="s">
        <v>962</v>
      </c>
      <c r="BU58" s="1055" t="s">
        <v>959</v>
      </c>
      <c r="BV58" s="1055" t="s">
        <v>884</v>
      </c>
      <c r="BW58" s="1055" t="s">
        <v>960</v>
      </c>
      <c r="BX58" s="1055" t="s">
        <v>878</v>
      </c>
      <c r="BY58" s="1055" t="s">
        <v>879</v>
      </c>
      <c r="BZ58" s="1055" t="s">
        <v>881</v>
      </c>
      <c r="CA58" s="1055" t="s">
        <v>961</v>
      </c>
      <c r="CB58" s="1055" t="s">
        <v>880</v>
      </c>
      <c r="CC58" s="1055" t="s">
        <v>866</v>
      </c>
      <c r="CD58" s="1055" t="s">
        <v>867</v>
      </c>
      <c r="CE58" s="1055" t="s">
        <v>757</v>
      </c>
    </row>
    <row r="59" spans="1:84" s="1056" customFormat="1" ht="18" customHeight="1" thickBot="1">
      <c r="A59" s="751"/>
      <c r="B59" s="1058">
        <f>SUM(C59:CE59)</f>
        <v>543877952.05167437</v>
      </c>
      <c r="C59" s="985">
        <f>C34+C54</f>
        <v>1919571.6332511371</v>
      </c>
      <c r="D59" s="985">
        <f t="shared" ref="D59:AE59" si="66">D34+D54</f>
        <v>893162.19566701597</v>
      </c>
      <c r="E59" s="985">
        <f t="shared" si="66"/>
        <v>8050714.4355209433</v>
      </c>
      <c r="F59" s="985">
        <f t="shared" si="66"/>
        <v>2115191.7325161207</v>
      </c>
      <c r="G59" s="985">
        <f t="shared" si="66"/>
        <v>2630700.0032200553</v>
      </c>
      <c r="H59" s="985">
        <f t="shared" si="66"/>
        <v>3950752.134727607</v>
      </c>
      <c r="I59" s="985">
        <f t="shared" si="66"/>
        <v>1804190.6465960268</v>
      </c>
      <c r="J59" s="985">
        <f t="shared" si="66"/>
        <v>590968.6407306398</v>
      </c>
      <c r="K59" s="985">
        <f t="shared" si="66"/>
        <v>2871418.3729415778</v>
      </c>
      <c r="L59" s="985">
        <f t="shared" si="66"/>
        <v>-9800.4659802303941</v>
      </c>
      <c r="M59" s="985">
        <f t="shared" si="66"/>
        <v>731432.63289843581</v>
      </c>
      <c r="N59" s="985">
        <f t="shared" si="66"/>
        <v>2992246.9635005966</v>
      </c>
      <c r="O59" s="985">
        <f t="shared" si="66"/>
        <v>2615691.8087593722</v>
      </c>
      <c r="P59" s="985">
        <f t="shared" si="66"/>
        <v>9916964.2826031186</v>
      </c>
      <c r="Q59" s="985">
        <f t="shared" si="66"/>
        <v>1855386.419760504</v>
      </c>
      <c r="R59" s="985">
        <f t="shared" si="66"/>
        <v>2687154.1296301321</v>
      </c>
      <c r="S59" s="985">
        <f t="shared" si="66"/>
        <v>648939.51607465022</v>
      </c>
      <c r="T59" s="985">
        <f t="shared" si="66"/>
        <v>5250301.1880721562</v>
      </c>
      <c r="U59" s="985">
        <f t="shared" si="66"/>
        <v>1904937.3691710546</v>
      </c>
      <c r="V59" s="985">
        <f t="shared" si="66"/>
        <v>937673.06427823869</v>
      </c>
      <c r="W59" s="985">
        <f t="shared" si="66"/>
        <v>11318767.130803477</v>
      </c>
      <c r="X59" s="985">
        <f t="shared" si="66"/>
        <v>14879831.27048819</v>
      </c>
      <c r="Y59" s="985">
        <f t="shared" si="66"/>
        <v>3128163.8055070904</v>
      </c>
      <c r="Z59" s="985">
        <f t="shared" si="66"/>
        <v>217407.22399042273</v>
      </c>
      <c r="AA59" s="985">
        <f t="shared" si="66"/>
        <v>6613286.5469454657</v>
      </c>
      <c r="AB59" s="985">
        <f t="shared" si="66"/>
        <v>88907840.59119156</v>
      </c>
      <c r="AC59" s="985">
        <f t="shared" si="66"/>
        <v>28202737.056237116</v>
      </c>
      <c r="AD59" s="985">
        <f t="shared" si="66"/>
        <v>53350440.20879472</v>
      </c>
      <c r="AE59" s="985">
        <f t="shared" si="66"/>
        <v>-1955650.2661197111</v>
      </c>
      <c r="AF59" s="985">
        <f t="shared" ref="AF59:BK59" si="67">AF34+AF54</f>
        <v>60858366.82850869</v>
      </c>
      <c r="AG59" s="985">
        <f t="shared" si="67"/>
        <v>47792698.928766645</v>
      </c>
      <c r="AH59" s="985">
        <f t="shared" si="67"/>
        <v>23136942.853853289</v>
      </c>
      <c r="AI59" s="985">
        <f t="shared" si="67"/>
        <v>3199549.862403756</v>
      </c>
      <c r="AJ59" s="985">
        <f t="shared" si="67"/>
        <v>3199549.862403756</v>
      </c>
      <c r="AK59" s="985">
        <f t="shared" si="67"/>
        <v>1092951.1233036402</v>
      </c>
      <c r="AL59" s="985">
        <f t="shared" si="67"/>
        <v>1466656.1938872561</v>
      </c>
      <c r="AM59" s="985">
        <f t="shared" si="67"/>
        <v>1092951.1233036402</v>
      </c>
      <c r="AN59" s="985">
        <f t="shared" si="67"/>
        <v>1911175.6120041835</v>
      </c>
      <c r="AO59" s="985">
        <f t="shared" si="67"/>
        <v>1911175.6120041835</v>
      </c>
      <c r="AP59" s="985">
        <f t="shared" si="67"/>
        <v>2739710.3735942272</v>
      </c>
      <c r="AQ59" s="985">
        <f t="shared" si="67"/>
        <v>2739710.3735942272</v>
      </c>
      <c r="AR59" s="985">
        <f t="shared" si="67"/>
        <v>3843966.449268932</v>
      </c>
      <c r="AS59" s="985">
        <f t="shared" si="67"/>
        <v>3405678.9520701631</v>
      </c>
      <c r="AT59" s="985">
        <f t="shared" si="67"/>
        <v>3405678.9520701631</v>
      </c>
      <c r="AU59" s="985">
        <f t="shared" si="67"/>
        <v>1092951.1233036402</v>
      </c>
      <c r="AV59" s="985">
        <f t="shared" si="67"/>
        <v>1092951.1233036402</v>
      </c>
      <c r="AW59" s="985">
        <f t="shared" si="67"/>
        <v>4909356.6898843441</v>
      </c>
      <c r="AX59" s="985">
        <f t="shared" si="67"/>
        <v>2126916.8239940815</v>
      </c>
      <c r="AY59" s="985">
        <f t="shared" si="67"/>
        <v>2796330.6171586849</v>
      </c>
      <c r="AZ59" s="985">
        <f t="shared" si="67"/>
        <v>-1023113.4153079237</v>
      </c>
      <c r="BA59" s="985">
        <f t="shared" si="67"/>
        <v>5329019.1515044719</v>
      </c>
      <c r="BB59" s="985">
        <f t="shared" si="67"/>
        <v>16662171.375145171</v>
      </c>
      <c r="BC59" s="985">
        <f t="shared" si="67"/>
        <v>1536971.8929795364</v>
      </c>
      <c r="BD59" s="985">
        <f t="shared" si="67"/>
        <v>-1896338.2351454375</v>
      </c>
      <c r="BE59" s="985">
        <f t="shared" si="67"/>
        <v>15963095.539789505</v>
      </c>
      <c r="BF59" s="985">
        <f t="shared" si="67"/>
        <v>49245.646117327124</v>
      </c>
      <c r="BG59" s="985">
        <f t="shared" si="67"/>
        <v>-89702.23122978989</v>
      </c>
      <c r="BH59" s="985">
        <f t="shared" si="67"/>
        <v>9503724.5586848967</v>
      </c>
      <c r="BI59" s="985">
        <f t="shared" si="67"/>
        <v>-1438468.6117763722</v>
      </c>
      <c r="BJ59" s="985">
        <f t="shared" si="67"/>
        <v>23418670.146842316</v>
      </c>
      <c r="BK59" s="985">
        <f t="shared" si="67"/>
        <v>-2664840.9239991191</v>
      </c>
      <c r="BL59" s="985">
        <f t="shared" ref="BL59:CE59" si="68">BL34+BL54</f>
        <v>2688324.5516637154</v>
      </c>
      <c r="BM59" s="985">
        <f t="shared" si="68"/>
        <v>2729685.1940744314</v>
      </c>
      <c r="BN59" s="985">
        <f t="shared" si="68"/>
        <v>1504130.5399827813</v>
      </c>
      <c r="BO59" s="985">
        <f t="shared" si="68"/>
        <v>8469438.6404418647</v>
      </c>
      <c r="BP59" s="985">
        <f t="shared" si="68"/>
        <v>6958815.6247333661</v>
      </c>
      <c r="BQ59" s="985">
        <f t="shared" si="68"/>
        <v>4491167.5120524494</v>
      </c>
      <c r="BR59" s="985">
        <f t="shared" si="68"/>
        <v>2168472.3907775888</v>
      </c>
      <c r="BS59" s="985">
        <f t="shared" si="68"/>
        <v>5633543.3984070085</v>
      </c>
      <c r="BT59" s="985">
        <f t="shared" si="68"/>
        <v>981366.45903659635</v>
      </c>
      <c r="BU59" s="985">
        <f t="shared" si="68"/>
        <v>981366.45903659635</v>
      </c>
      <c r="BV59" s="985">
        <f t="shared" si="68"/>
        <v>1256968.094269701</v>
      </c>
      <c r="BW59" s="985">
        <f t="shared" si="68"/>
        <v>1256968.094269701</v>
      </c>
      <c r="BX59" s="985">
        <f t="shared" si="68"/>
        <v>647554.31705805054</v>
      </c>
      <c r="BY59" s="985">
        <f t="shared" si="68"/>
        <v>482243.99977882579</v>
      </c>
      <c r="BZ59" s="985">
        <f t="shared" si="68"/>
        <v>798786.21550254745</v>
      </c>
      <c r="CA59" s="985">
        <f t="shared" si="68"/>
        <v>827400.06822404196</v>
      </c>
      <c r="CB59" s="985">
        <f t="shared" si="68"/>
        <v>636713.33356218564</v>
      </c>
      <c r="CC59" s="985">
        <f t="shared" si="68"/>
        <v>636814.30664353573</v>
      </c>
      <c r="CD59" s="985">
        <f t="shared" si="68"/>
        <v>1599078.9796285098</v>
      </c>
      <c r="CE59" s="985">
        <f t="shared" si="68"/>
        <v>942989.22846762708</v>
      </c>
    </row>
    <row r="60" spans="1:84" s="1056" customFormat="1" ht="18" customHeight="1">
      <c r="A60" s="751"/>
      <c r="B60" s="743"/>
      <c r="C60" s="1054"/>
      <c r="D60" s="1054"/>
      <c r="E60" s="1054"/>
      <c r="F60" s="1054"/>
      <c r="G60" s="1054"/>
      <c r="H60" s="1054"/>
      <c r="I60" s="1054"/>
      <c r="J60" s="1054"/>
      <c r="K60" s="1054"/>
      <c r="L60" s="1054"/>
      <c r="M60" s="1054"/>
      <c r="N60" s="1054"/>
      <c r="O60" s="1054"/>
      <c r="P60" s="1054"/>
      <c r="Q60" s="1054"/>
      <c r="R60" s="1054"/>
      <c r="S60" s="1054"/>
      <c r="T60" s="1054"/>
      <c r="U60" s="1054"/>
      <c r="V60" s="1054"/>
      <c r="W60" s="1054"/>
      <c r="X60" s="1054"/>
      <c r="Y60" s="1054"/>
      <c r="Z60" s="1054"/>
      <c r="AA60" s="1054"/>
      <c r="AB60" s="1054"/>
      <c r="AC60" s="1054"/>
      <c r="AD60" s="1054"/>
      <c r="AE60" s="1054"/>
      <c r="AF60" s="1054"/>
      <c r="AG60" s="1054"/>
      <c r="AH60" s="1054"/>
      <c r="AI60" s="1054"/>
      <c r="AJ60" s="1054"/>
      <c r="AK60" s="1054"/>
      <c r="AL60" s="1054"/>
      <c r="AM60" s="1054"/>
      <c r="AN60" s="1054"/>
      <c r="AO60" s="1054"/>
      <c r="AP60" s="1054"/>
      <c r="AQ60" s="1054"/>
      <c r="AR60" s="1054"/>
      <c r="AS60" s="1054"/>
      <c r="AT60" s="1054"/>
      <c r="AU60" s="1054"/>
      <c r="AV60" s="1054"/>
      <c r="AW60" s="1054"/>
      <c r="AX60" s="1054"/>
      <c r="AY60" s="1054"/>
      <c r="AZ60" s="1054"/>
      <c r="BA60" s="1054"/>
      <c r="BB60" s="1054"/>
      <c r="BC60" s="1054"/>
      <c r="BD60" s="1054"/>
      <c r="BE60" s="1054"/>
      <c r="BF60" s="1054"/>
      <c r="BG60" s="1054"/>
      <c r="BH60" s="1054"/>
      <c r="BI60" s="1054"/>
      <c r="BJ60" s="1054"/>
      <c r="BK60" s="1054"/>
      <c r="BL60" s="1054"/>
      <c r="BM60" s="1054"/>
      <c r="BN60" s="1054"/>
      <c r="BO60" s="1054"/>
      <c r="BP60" s="1054"/>
      <c r="BQ60" s="1054"/>
      <c r="BR60" s="1054"/>
      <c r="BS60" s="1054"/>
      <c r="BT60" s="1054"/>
      <c r="BU60" s="1054"/>
      <c r="BV60" s="1054"/>
      <c r="BW60" s="1054"/>
      <c r="BX60" s="1054"/>
      <c r="BY60" s="1054"/>
      <c r="BZ60" s="1054"/>
      <c r="CA60" s="1054"/>
      <c r="CB60" s="1054"/>
      <c r="CC60" s="1054"/>
      <c r="CD60" s="1054"/>
      <c r="CE60" s="1054"/>
    </row>
    <row r="61" spans="1:84" s="730" customFormat="1">
      <c r="A61" s="1030"/>
      <c r="B61" s="1031"/>
      <c r="C61" s="987"/>
      <c r="D61" s="987"/>
      <c r="E61" s="987"/>
      <c r="F61" s="987"/>
      <c r="G61" s="987"/>
      <c r="H61" s="987"/>
      <c r="I61" s="987"/>
      <c r="J61" s="987"/>
      <c r="K61" s="987"/>
      <c r="L61" s="987"/>
      <c r="M61" s="987"/>
      <c r="N61" s="987"/>
      <c r="O61" s="987"/>
      <c r="P61" s="987"/>
      <c r="Q61" s="987"/>
      <c r="R61" s="987"/>
      <c r="S61" s="987"/>
      <c r="T61" s="987"/>
      <c r="U61" s="987"/>
      <c r="V61" s="987"/>
      <c r="W61" s="987"/>
      <c r="X61" s="987"/>
      <c r="Y61" s="987"/>
      <c r="Z61" s="987"/>
      <c r="AA61" s="987"/>
      <c r="AB61" s="987"/>
      <c r="AC61" s="987"/>
      <c r="AD61" s="987"/>
      <c r="AE61" s="987"/>
      <c r="AF61" s="987"/>
      <c r="AG61" s="987"/>
      <c r="AH61" s="987"/>
      <c r="AI61" s="987"/>
      <c r="AJ61" s="987"/>
      <c r="AK61" s="987"/>
      <c r="AL61" s="987"/>
      <c r="AM61" s="987"/>
      <c r="AN61" s="987"/>
      <c r="AO61" s="987"/>
      <c r="AP61" s="987"/>
      <c r="AQ61" s="987"/>
      <c r="AR61" s="987"/>
      <c r="AS61" s="987"/>
      <c r="AT61" s="987"/>
      <c r="AU61" s="987"/>
      <c r="AV61" s="987"/>
      <c r="AW61" s="987"/>
      <c r="AX61" s="987"/>
      <c r="AY61" s="987"/>
      <c r="AZ61" s="987"/>
      <c r="BA61" s="987"/>
      <c r="BB61" s="987"/>
      <c r="BC61" s="987"/>
      <c r="BD61" s="987"/>
      <c r="BE61" s="987"/>
      <c r="BF61" s="987"/>
      <c r="BG61" s="987"/>
      <c r="BH61" s="987"/>
      <c r="BI61" s="987"/>
      <c r="BJ61" s="987"/>
      <c r="BK61" s="987"/>
      <c r="BL61" s="987"/>
      <c r="BM61" s="987"/>
      <c r="BN61" s="987"/>
      <c r="BO61" s="987"/>
      <c r="BP61" s="987"/>
      <c r="BQ61" s="987"/>
      <c r="BR61" s="987"/>
      <c r="BS61" s="987"/>
      <c r="BT61" s="987"/>
      <c r="BU61" s="987"/>
      <c r="BV61" s="987"/>
      <c r="BW61" s="987"/>
      <c r="BX61" s="987"/>
      <c r="BY61" s="987"/>
      <c r="BZ61" s="987"/>
      <c r="CA61" s="987"/>
      <c r="CB61" s="987"/>
      <c r="CC61" s="987"/>
      <c r="CD61" s="987"/>
      <c r="CE61" s="987"/>
    </row>
    <row r="62" spans="1:84" s="730" customFormat="1">
      <c r="A62" s="744"/>
      <c r="B62" s="515"/>
      <c r="C62" s="515"/>
      <c r="D62" s="515"/>
      <c r="E62" s="515"/>
      <c r="F62" s="515"/>
      <c r="G62" s="515"/>
      <c r="H62" s="515"/>
      <c r="I62" s="515"/>
      <c r="J62" s="515"/>
      <c r="K62" s="515"/>
      <c r="L62" s="515"/>
      <c r="M62" s="515"/>
      <c r="N62" s="515"/>
      <c r="O62" s="515"/>
      <c r="P62" s="515"/>
      <c r="Q62" s="515"/>
      <c r="R62" s="515"/>
      <c r="S62" s="515"/>
      <c r="T62" s="515"/>
      <c r="U62" s="515"/>
      <c r="V62" s="515"/>
      <c r="W62" s="515"/>
      <c r="X62" s="515"/>
      <c r="Y62" s="515"/>
      <c r="Z62" s="515"/>
      <c r="AA62" s="515"/>
      <c r="AB62" s="515"/>
      <c r="AC62" s="515"/>
      <c r="AD62" s="515"/>
      <c r="AE62" s="515"/>
      <c r="AF62" s="515"/>
      <c r="AG62" s="987"/>
      <c r="AH62" s="515"/>
      <c r="AI62" s="515"/>
      <c r="AJ62" s="515"/>
      <c r="AK62" s="515"/>
      <c r="AL62" s="515"/>
      <c r="AM62" s="515"/>
      <c r="AN62" s="515"/>
      <c r="AO62" s="515"/>
      <c r="AP62" s="515"/>
      <c r="AQ62" s="515"/>
      <c r="AR62" s="987"/>
      <c r="AS62" s="987"/>
      <c r="AT62" s="987"/>
      <c r="AU62" s="515"/>
      <c r="AV62" s="515"/>
      <c r="AW62" s="987"/>
      <c r="AX62" s="515"/>
      <c r="AY62" s="515"/>
      <c r="AZ62" s="515"/>
      <c r="BA62" s="987"/>
      <c r="BB62" s="987"/>
      <c r="BC62" s="987"/>
      <c r="BD62" s="515"/>
      <c r="BE62" s="987"/>
      <c r="BF62" s="987"/>
      <c r="BG62" s="515"/>
      <c r="BH62" s="515"/>
      <c r="BI62" s="515"/>
      <c r="BJ62" s="515"/>
      <c r="BK62" s="515"/>
      <c r="BL62" s="987"/>
      <c r="BM62" s="515"/>
      <c r="BN62" s="515"/>
      <c r="BO62" s="515"/>
      <c r="BP62" s="515"/>
      <c r="BQ62" s="515"/>
      <c r="BR62" s="515"/>
      <c r="BS62" s="987"/>
      <c r="BT62" s="987"/>
      <c r="BU62" s="747"/>
      <c r="BV62" s="747"/>
      <c r="BW62" s="747"/>
      <c r="BX62" s="333"/>
    </row>
    <row r="63" spans="1:84" s="730" customFormat="1">
      <c r="A63" s="744"/>
      <c r="B63" s="743"/>
      <c r="C63" s="333"/>
      <c r="D63" s="333"/>
      <c r="E63" s="333"/>
      <c r="F63" s="333"/>
      <c r="G63" s="333"/>
      <c r="H63" s="745"/>
      <c r="I63" s="333"/>
      <c r="J63" s="333"/>
      <c r="K63" s="333"/>
      <c r="L63" s="745"/>
      <c r="M63" s="333"/>
      <c r="N63" s="745"/>
      <c r="O63" s="745"/>
      <c r="P63" s="745"/>
      <c r="Q63" s="644"/>
      <c r="R63" s="333"/>
      <c r="S63" s="333"/>
      <c r="T63" s="333"/>
      <c r="U63" s="333"/>
      <c r="V63" s="746"/>
      <c r="W63" s="747"/>
      <c r="X63" s="748"/>
      <c r="Y63" s="746"/>
      <c r="Z63" s="747"/>
      <c r="AA63" s="747"/>
      <c r="AB63" s="333"/>
      <c r="AC63" s="333"/>
      <c r="AD63" s="747"/>
      <c r="AE63" s="333"/>
      <c r="AF63" s="747"/>
      <c r="AG63" s="747"/>
      <c r="AH63" s="333"/>
      <c r="AI63" s="333"/>
      <c r="AJ63" s="333"/>
      <c r="AK63" s="333"/>
      <c r="AL63" s="333"/>
      <c r="AM63" s="333"/>
      <c r="AN63" s="333"/>
      <c r="AO63" s="333"/>
      <c r="AP63" s="747"/>
      <c r="AQ63" s="333"/>
      <c r="AR63" s="1054"/>
      <c r="AS63" s="1054"/>
      <c r="AT63" s="1054"/>
      <c r="AU63" s="747"/>
      <c r="AV63" s="747"/>
      <c r="AW63" s="747"/>
      <c r="AX63" s="747"/>
      <c r="AY63" s="747"/>
      <c r="AZ63" s="747"/>
      <c r="BA63" s="747"/>
      <c r="BB63" s="747"/>
      <c r="BC63" s="747"/>
      <c r="BD63" s="747"/>
      <c r="BE63" s="747"/>
      <c r="BF63" s="747"/>
      <c r="BG63" s="747"/>
      <c r="BH63" s="747"/>
      <c r="BI63" s="747"/>
      <c r="BJ63" s="747"/>
      <c r="BK63" s="747"/>
      <c r="BL63" s="747"/>
      <c r="BM63" s="747"/>
      <c r="BN63" s="747"/>
      <c r="BO63" s="747"/>
      <c r="BP63" s="747"/>
      <c r="BQ63" s="747"/>
      <c r="BR63" s="747"/>
      <c r="BS63" s="747"/>
      <c r="BT63" s="333"/>
    </row>
    <row r="64" spans="1:84" s="730" customFormat="1">
      <c r="A64" s="744"/>
      <c r="B64" s="515"/>
      <c r="C64" s="515"/>
      <c r="D64" s="515"/>
      <c r="E64" s="515"/>
      <c r="F64" s="515"/>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5"/>
      <c r="AK64" s="515"/>
      <c r="AL64" s="515"/>
      <c r="AM64" s="515"/>
      <c r="AN64" s="515"/>
      <c r="AO64" s="515"/>
      <c r="AP64" s="515"/>
      <c r="AQ64" s="515"/>
      <c r="AR64" s="515"/>
      <c r="AS64" s="515"/>
      <c r="AT64" s="515"/>
      <c r="AU64" s="515"/>
      <c r="AV64" s="515"/>
      <c r="AW64" s="515"/>
      <c r="AX64" s="515"/>
      <c r="AY64" s="515"/>
      <c r="AZ64" s="515"/>
      <c r="BA64" s="515"/>
      <c r="BB64" s="515"/>
      <c r="BC64" s="515"/>
      <c r="BD64" s="515"/>
      <c r="BE64" s="515"/>
      <c r="BF64" s="515"/>
      <c r="BG64" s="515"/>
      <c r="BH64" s="515"/>
      <c r="BI64" s="515"/>
      <c r="BJ64" s="515"/>
      <c r="BK64" s="515"/>
      <c r="BL64" s="515"/>
      <c r="BM64" s="515"/>
      <c r="BN64" s="515"/>
    </row>
    <row r="65" spans="1:70" s="730" customFormat="1">
      <c r="A65" s="744"/>
      <c r="B65" s="743"/>
      <c r="C65" s="333"/>
      <c r="D65" s="333"/>
      <c r="E65" s="333"/>
      <c r="F65" s="333"/>
      <c r="G65" s="333"/>
      <c r="H65" s="745"/>
      <c r="I65" s="333"/>
      <c r="J65" s="333"/>
      <c r="K65" s="333"/>
      <c r="L65" s="745"/>
      <c r="M65" s="333"/>
      <c r="N65" s="745"/>
      <c r="O65" s="745"/>
      <c r="P65" s="745"/>
      <c r="Q65" s="644"/>
      <c r="R65" s="333"/>
      <c r="S65" s="333"/>
      <c r="T65" s="333"/>
      <c r="U65" s="333"/>
      <c r="V65" s="746"/>
      <c r="W65" s="747"/>
      <c r="X65" s="748"/>
      <c r="Y65" s="746"/>
      <c r="Z65" s="747"/>
      <c r="AA65" s="747"/>
      <c r="AB65" s="333"/>
      <c r="AC65" s="333"/>
      <c r="AD65" s="747"/>
      <c r="AE65" s="333"/>
      <c r="AF65" s="747"/>
      <c r="AG65" s="333"/>
      <c r="AH65" s="333"/>
      <c r="AI65" s="333"/>
      <c r="AJ65" s="333"/>
      <c r="AK65" s="333"/>
      <c r="AL65" s="333"/>
      <c r="AM65" s="333"/>
      <c r="AN65" s="333"/>
      <c r="AO65" s="747"/>
      <c r="AP65" s="333"/>
      <c r="AQ65" s="747"/>
      <c r="AR65" s="747"/>
      <c r="AS65" s="747"/>
      <c r="AT65" s="747"/>
      <c r="AU65" s="747"/>
      <c r="AV65" s="747"/>
      <c r="AW65" s="747"/>
      <c r="AX65" s="747"/>
      <c r="AY65" s="747"/>
      <c r="AZ65" s="747"/>
      <c r="BA65" s="747"/>
      <c r="BB65" s="747"/>
      <c r="BC65" s="747"/>
      <c r="BD65" s="747"/>
      <c r="BE65" s="747"/>
      <c r="BF65" s="747"/>
      <c r="BG65" s="747"/>
      <c r="BH65" s="747"/>
      <c r="BI65" s="747"/>
      <c r="BJ65" s="747"/>
      <c r="BK65" s="747"/>
      <c r="BL65" s="747"/>
      <c r="BM65" s="747"/>
      <c r="BN65" s="333"/>
    </row>
    <row r="66" spans="1:70" s="730" customFormat="1">
      <c r="A66" s="744"/>
      <c r="B66" s="743"/>
      <c r="C66" s="333"/>
      <c r="D66" s="333"/>
      <c r="E66" s="333"/>
      <c r="F66" s="333"/>
      <c r="G66" s="333"/>
      <c r="H66" s="333"/>
      <c r="I66" s="333"/>
      <c r="J66" s="333"/>
      <c r="K66" s="333"/>
      <c r="L66" s="333"/>
      <c r="M66" s="333"/>
      <c r="N66" s="333"/>
      <c r="O66" s="333"/>
      <c r="P66" s="333"/>
      <c r="Q66" s="333"/>
      <c r="R66" s="333"/>
      <c r="S66" s="333"/>
      <c r="T66" s="333"/>
      <c r="U66" s="333"/>
      <c r="V66" s="333"/>
      <c r="W66" s="333"/>
      <c r="X66" s="333"/>
      <c r="Y66" s="333"/>
      <c r="Z66" s="333"/>
      <c r="AA66" s="333"/>
      <c r="AB66" s="333"/>
      <c r="AC66" s="333"/>
      <c r="AD66" s="333"/>
      <c r="AE66" s="333"/>
      <c r="AF66" s="333"/>
      <c r="AG66" s="333"/>
      <c r="AH66" s="333"/>
      <c r="AI66" s="333"/>
      <c r="AJ66" s="333"/>
      <c r="AK66" s="333"/>
      <c r="AL66" s="333"/>
      <c r="AM66" s="333"/>
      <c r="AN66" s="333"/>
      <c r="AO66" s="333"/>
      <c r="AP66" s="333"/>
      <c r="AQ66" s="333"/>
      <c r="AR66" s="333"/>
      <c r="AS66" s="333"/>
      <c r="AT66" s="333"/>
      <c r="AU66" s="333"/>
      <c r="AV66" s="333"/>
      <c r="AW66" s="333"/>
      <c r="AX66" s="333"/>
      <c r="AY66" s="333"/>
      <c r="AZ66" s="333"/>
      <c r="BA66" s="333"/>
      <c r="BB66" s="333"/>
      <c r="BC66" s="333"/>
      <c r="BD66" s="333"/>
      <c r="BE66" s="333"/>
      <c r="BF66" s="333"/>
      <c r="BG66" s="333"/>
      <c r="BH66" s="333"/>
      <c r="BI66" s="333"/>
      <c r="BJ66" s="333"/>
      <c r="BK66" s="333"/>
      <c r="BL66" s="333"/>
      <c r="BM66" s="333"/>
      <c r="BN66" s="333"/>
    </row>
    <row r="67" spans="1:70" s="730" customFormat="1">
      <c r="A67" s="744"/>
      <c r="B67" s="743"/>
      <c r="C67" s="333"/>
      <c r="D67" s="333"/>
      <c r="E67" s="333"/>
      <c r="F67" s="333"/>
      <c r="G67" s="333"/>
      <c r="H67" s="333"/>
      <c r="I67" s="333"/>
      <c r="J67" s="333"/>
      <c r="K67" s="333"/>
      <c r="L67" s="333"/>
      <c r="M67" s="333"/>
      <c r="N67" s="333"/>
      <c r="O67" s="333"/>
      <c r="P67" s="333"/>
      <c r="Q67" s="333"/>
      <c r="R67" s="333"/>
      <c r="S67" s="333"/>
      <c r="T67" s="333"/>
      <c r="U67" s="333"/>
      <c r="V67" s="333"/>
      <c r="W67" s="333"/>
      <c r="X67" s="333"/>
      <c r="Y67" s="333"/>
      <c r="Z67" s="333"/>
      <c r="AA67" s="333"/>
      <c r="AB67" s="333"/>
      <c r="AC67" s="333"/>
      <c r="AD67" s="333"/>
      <c r="AE67" s="333"/>
      <c r="AF67" s="333"/>
      <c r="AG67" s="333"/>
      <c r="AH67" s="333"/>
      <c r="AI67" s="333"/>
      <c r="AJ67" s="333"/>
      <c r="AK67" s="333"/>
      <c r="AL67" s="333"/>
      <c r="AM67" s="333"/>
      <c r="AN67" s="333"/>
      <c r="AO67" s="333"/>
      <c r="AP67" s="333"/>
      <c r="AQ67" s="333"/>
      <c r="AR67" s="333"/>
      <c r="AS67" s="333"/>
      <c r="AT67" s="333"/>
      <c r="AU67" s="333"/>
      <c r="AV67" s="333"/>
      <c r="AW67" s="333"/>
      <c r="AX67" s="333"/>
      <c r="AY67" s="333"/>
      <c r="AZ67" s="333"/>
      <c r="BA67" s="333"/>
      <c r="BB67" s="333"/>
      <c r="BC67" s="333"/>
      <c r="BD67" s="333"/>
      <c r="BE67" s="333"/>
      <c r="BF67" s="333"/>
      <c r="BG67" s="333"/>
      <c r="BH67" s="333"/>
      <c r="BI67" s="333"/>
      <c r="BJ67" s="333"/>
      <c r="BK67" s="333"/>
      <c r="BL67" s="333"/>
      <c r="BM67" s="333"/>
      <c r="BN67" s="333"/>
    </row>
    <row r="68" spans="1:70" s="730" customFormat="1">
      <c r="A68" s="744"/>
      <c r="B68" s="743"/>
      <c r="C68" s="333"/>
      <c r="D68" s="333"/>
      <c r="E68" s="333"/>
      <c r="F68" s="333"/>
      <c r="G68" s="333"/>
      <c r="H68" s="333"/>
      <c r="I68" s="333"/>
      <c r="J68" s="333"/>
      <c r="K68" s="333"/>
      <c r="L68" s="333"/>
      <c r="M68" s="333"/>
      <c r="N68" s="745"/>
      <c r="O68" s="333"/>
      <c r="P68" s="333"/>
      <c r="Q68" s="333"/>
      <c r="R68" s="745"/>
      <c r="S68" s="333"/>
      <c r="T68" s="745"/>
      <c r="U68" s="745"/>
      <c r="V68" s="745"/>
      <c r="W68" s="644"/>
      <c r="X68" s="333"/>
      <c r="Y68" s="333"/>
      <c r="Z68" s="333"/>
      <c r="AA68" s="333"/>
      <c r="AB68" s="746"/>
      <c r="AC68" s="747"/>
      <c r="AD68" s="748"/>
      <c r="AE68" s="746"/>
      <c r="AF68" s="747"/>
      <c r="AG68" s="747"/>
      <c r="AH68" s="333"/>
      <c r="AI68" s="333"/>
      <c r="AJ68" s="747"/>
      <c r="AK68" s="333"/>
      <c r="AL68" s="747"/>
      <c r="AM68" s="333"/>
      <c r="AN68" s="333"/>
      <c r="AO68" s="747"/>
      <c r="AP68" s="747"/>
      <c r="AQ68" s="747"/>
      <c r="AR68" s="747"/>
      <c r="AS68" s="747"/>
      <c r="AT68" s="747"/>
      <c r="AU68" s="747"/>
      <c r="AV68" s="747"/>
      <c r="AW68" s="747"/>
      <c r="AX68" s="747"/>
      <c r="AY68" s="747"/>
      <c r="AZ68" s="747"/>
      <c r="BA68" s="747"/>
      <c r="BB68" s="747"/>
      <c r="BC68" s="747"/>
      <c r="BD68" s="747"/>
      <c r="BE68" s="747"/>
      <c r="BF68" s="747"/>
      <c r="BG68" s="747"/>
      <c r="BH68" s="747"/>
      <c r="BI68" s="747"/>
      <c r="BJ68" s="747"/>
      <c r="BK68" s="747"/>
      <c r="BL68" s="747"/>
      <c r="BM68" s="747"/>
      <c r="BN68" s="747"/>
      <c r="BO68" s="747"/>
      <c r="BP68" s="747"/>
      <c r="BQ68" s="747"/>
      <c r="BR68" s="333"/>
    </row>
    <row r="69" spans="1:70" s="730" customFormat="1">
      <c r="A69" s="744"/>
      <c r="B69" s="743"/>
      <c r="C69" s="333"/>
      <c r="D69" s="333"/>
      <c r="E69" s="333"/>
      <c r="F69" s="333"/>
      <c r="G69" s="333"/>
      <c r="H69" s="333"/>
      <c r="I69" s="333"/>
      <c r="J69" s="333"/>
      <c r="K69" s="333"/>
      <c r="L69" s="333"/>
      <c r="M69" s="333"/>
      <c r="N69" s="745"/>
      <c r="O69" s="333"/>
      <c r="P69" s="333"/>
      <c r="Q69" s="333"/>
      <c r="R69" s="745"/>
      <c r="S69" s="333"/>
      <c r="T69" s="745"/>
      <c r="U69" s="745"/>
      <c r="V69" s="745"/>
      <c r="W69" s="644"/>
      <c r="X69" s="333"/>
      <c r="Y69" s="333"/>
      <c r="Z69" s="333"/>
      <c r="AA69" s="333"/>
      <c r="AB69" s="746"/>
      <c r="AC69" s="747"/>
      <c r="AD69" s="748"/>
      <c r="AE69" s="746"/>
      <c r="AF69" s="747"/>
      <c r="AG69" s="747"/>
      <c r="AH69" s="333"/>
      <c r="AI69" s="333"/>
      <c r="AJ69" s="747"/>
      <c r="AK69" s="333"/>
      <c r="AL69" s="747"/>
      <c r="AM69" s="333"/>
      <c r="AN69" s="333"/>
      <c r="AO69" s="747"/>
      <c r="AP69" s="747"/>
      <c r="AQ69" s="747"/>
      <c r="AR69" s="747"/>
      <c r="AS69" s="747"/>
      <c r="AT69" s="747"/>
      <c r="AU69" s="747"/>
      <c r="AV69" s="747"/>
      <c r="AW69" s="747"/>
      <c r="AX69" s="747"/>
      <c r="AY69" s="747"/>
      <c r="AZ69" s="747"/>
      <c r="BA69" s="747"/>
      <c r="BB69" s="747"/>
      <c r="BC69" s="747"/>
      <c r="BD69" s="747"/>
      <c r="BE69" s="747"/>
      <c r="BF69" s="747"/>
      <c r="BG69" s="747"/>
      <c r="BH69" s="747"/>
      <c r="BI69" s="747"/>
      <c r="BJ69" s="747"/>
      <c r="BK69" s="747"/>
      <c r="BL69" s="747"/>
      <c r="BM69" s="747"/>
      <c r="BN69" s="747"/>
      <c r="BO69" s="747"/>
      <c r="BP69" s="747"/>
      <c r="BQ69" s="747"/>
      <c r="BR69" s="333"/>
    </row>
    <row r="70" spans="1:70" s="730" customFormat="1">
      <c r="A70" s="744"/>
      <c r="B70" s="743"/>
      <c r="C70" s="333"/>
      <c r="D70" s="333"/>
      <c r="E70" s="333"/>
      <c r="F70" s="333"/>
      <c r="G70" s="333"/>
      <c r="H70" s="333"/>
      <c r="I70" s="333"/>
      <c r="J70" s="333"/>
      <c r="K70" s="333"/>
      <c r="L70" s="333"/>
      <c r="M70" s="333"/>
      <c r="N70" s="745"/>
      <c r="O70" s="333"/>
      <c r="P70" s="333"/>
      <c r="Q70" s="333"/>
      <c r="R70" s="745"/>
      <c r="S70" s="333"/>
      <c r="T70" s="745"/>
      <c r="U70" s="745"/>
      <c r="V70" s="745"/>
      <c r="W70" s="644"/>
      <c r="X70" s="333"/>
      <c r="Y70" s="333"/>
      <c r="Z70" s="333"/>
      <c r="AA70" s="333"/>
      <c r="AB70" s="746"/>
      <c r="AC70" s="747"/>
      <c r="AD70" s="748"/>
      <c r="AE70" s="746"/>
      <c r="AF70" s="747"/>
      <c r="AG70" s="747"/>
      <c r="AH70" s="333"/>
      <c r="AI70" s="333"/>
      <c r="AJ70" s="747"/>
      <c r="AK70" s="333"/>
      <c r="AL70" s="747"/>
      <c r="AM70" s="333"/>
      <c r="AN70" s="333"/>
      <c r="AO70" s="747"/>
      <c r="AP70" s="747"/>
      <c r="AQ70" s="747"/>
      <c r="AR70" s="747"/>
      <c r="AS70" s="747"/>
      <c r="AT70" s="747"/>
      <c r="AU70" s="747"/>
      <c r="AV70" s="747"/>
      <c r="AW70" s="747"/>
      <c r="AX70" s="747"/>
      <c r="AY70" s="747"/>
      <c r="AZ70" s="747"/>
      <c r="BA70" s="747"/>
      <c r="BB70" s="747"/>
      <c r="BC70" s="747"/>
      <c r="BD70" s="747"/>
      <c r="BE70" s="747"/>
      <c r="BF70" s="747"/>
      <c r="BG70" s="747"/>
      <c r="BH70" s="747"/>
      <c r="BI70" s="747"/>
      <c r="BJ70" s="747"/>
      <c r="BK70" s="747"/>
      <c r="BL70" s="747"/>
      <c r="BM70" s="747"/>
      <c r="BN70" s="747"/>
      <c r="BO70" s="747"/>
      <c r="BP70" s="747"/>
      <c r="BQ70" s="747"/>
      <c r="BR70" s="333"/>
    </row>
    <row r="71" spans="1:70" s="730" customFormat="1">
      <c r="A71" s="744"/>
      <c r="B71" s="743"/>
      <c r="C71" s="333"/>
      <c r="D71" s="333"/>
      <c r="E71" s="333"/>
      <c r="F71" s="333"/>
      <c r="G71" s="333"/>
      <c r="H71" s="333"/>
      <c r="I71" s="333"/>
      <c r="J71" s="333"/>
      <c r="K71" s="333"/>
      <c r="L71" s="333"/>
      <c r="M71" s="333"/>
      <c r="N71" s="745"/>
      <c r="O71" s="333"/>
      <c r="P71" s="333"/>
      <c r="Q71" s="333"/>
      <c r="R71" s="745"/>
      <c r="S71" s="333"/>
      <c r="T71" s="745"/>
      <c r="U71" s="745"/>
      <c r="V71" s="745"/>
      <c r="W71" s="644"/>
      <c r="X71" s="333"/>
      <c r="Y71" s="333"/>
      <c r="Z71" s="333"/>
      <c r="AA71" s="333"/>
      <c r="AB71" s="746"/>
      <c r="AC71" s="747"/>
      <c r="AD71" s="748"/>
      <c r="AE71" s="746"/>
      <c r="AF71" s="747"/>
      <c r="AG71" s="747"/>
      <c r="AH71" s="333"/>
      <c r="AI71" s="333"/>
      <c r="AJ71" s="747"/>
      <c r="AK71" s="333"/>
      <c r="AL71" s="747"/>
      <c r="AM71" s="333"/>
      <c r="AN71" s="333"/>
      <c r="AO71" s="747"/>
      <c r="AP71" s="747"/>
      <c r="AQ71" s="747"/>
      <c r="AR71" s="747"/>
      <c r="AS71" s="747"/>
      <c r="AT71" s="747"/>
      <c r="AU71" s="747"/>
      <c r="AV71" s="747"/>
      <c r="AW71" s="747"/>
      <c r="AX71" s="747"/>
      <c r="AY71" s="747"/>
      <c r="AZ71" s="747"/>
      <c r="BA71" s="747"/>
      <c r="BB71" s="747"/>
      <c r="BC71" s="747"/>
      <c r="BD71" s="747"/>
      <c r="BE71" s="747"/>
      <c r="BF71" s="747"/>
      <c r="BG71" s="747"/>
      <c r="BH71" s="747"/>
      <c r="BI71" s="747"/>
      <c r="BJ71" s="747"/>
      <c r="BK71" s="747"/>
      <c r="BL71" s="747"/>
      <c r="BM71" s="747"/>
      <c r="BN71" s="747"/>
      <c r="BO71" s="747"/>
      <c r="BP71" s="747"/>
      <c r="BQ71" s="747"/>
      <c r="BR71" s="333"/>
    </row>
    <row r="72" spans="1:70" s="730" customFormat="1">
      <c r="A72" s="744"/>
      <c r="B72" s="743"/>
      <c r="C72" s="333"/>
      <c r="D72" s="333"/>
      <c r="E72" s="333"/>
      <c r="F72" s="333"/>
      <c r="G72" s="333"/>
      <c r="H72" s="333"/>
      <c r="I72" s="333"/>
      <c r="J72" s="333"/>
      <c r="K72" s="333"/>
      <c r="L72" s="333"/>
      <c r="M72" s="333"/>
      <c r="N72" s="745"/>
      <c r="O72" s="333"/>
      <c r="P72" s="333"/>
      <c r="Q72" s="333"/>
      <c r="R72" s="745"/>
      <c r="S72" s="333"/>
      <c r="T72" s="745"/>
      <c r="U72" s="745"/>
      <c r="V72" s="745"/>
      <c r="W72" s="644"/>
      <c r="X72" s="333"/>
      <c r="Y72" s="333"/>
      <c r="Z72" s="333"/>
      <c r="AA72" s="333"/>
      <c r="AB72" s="746"/>
      <c r="AC72" s="747"/>
      <c r="AD72" s="748"/>
      <c r="AE72" s="746"/>
      <c r="AF72" s="747"/>
      <c r="AG72" s="747"/>
      <c r="AH72" s="333"/>
      <c r="AI72" s="333"/>
      <c r="AJ72" s="747"/>
      <c r="AK72" s="333"/>
      <c r="AL72" s="747"/>
      <c r="AM72" s="333"/>
      <c r="AN72" s="333"/>
      <c r="AO72" s="747"/>
      <c r="AP72" s="747"/>
      <c r="AQ72" s="747"/>
      <c r="AR72" s="747"/>
      <c r="AS72" s="747"/>
      <c r="AT72" s="747"/>
      <c r="AU72" s="747"/>
      <c r="AV72" s="747"/>
      <c r="AW72" s="747"/>
      <c r="AX72" s="747"/>
      <c r="AY72" s="747"/>
      <c r="AZ72" s="747"/>
      <c r="BA72" s="747"/>
      <c r="BB72" s="747"/>
      <c r="BC72" s="747"/>
      <c r="BD72" s="747"/>
      <c r="BE72" s="747"/>
      <c r="BF72" s="747"/>
      <c r="BG72" s="747"/>
      <c r="BH72" s="747"/>
      <c r="BI72" s="747"/>
      <c r="BJ72" s="747"/>
      <c r="BK72" s="747"/>
      <c r="BL72" s="747"/>
      <c r="BM72" s="747"/>
      <c r="BN72" s="747"/>
      <c r="BO72" s="747"/>
      <c r="BP72" s="747"/>
      <c r="BQ72" s="747"/>
      <c r="BR72" s="333"/>
    </row>
    <row r="73" spans="1:70" s="730" customFormat="1">
      <c r="A73" s="744"/>
      <c r="B73" s="743"/>
      <c r="C73" s="333"/>
      <c r="D73" s="333"/>
      <c r="E73" s="333"/>
      <c r="F73" s="333"/>
      <c r="G73" s="333"/>
      <c r="H73" s="333"/>
      <c r="I73" s="333"/>
      <c r="J73" s="333"/>
      <c r="K73" s="333"/>
      <c r="L73" s="333"/>
      <c r="M73" s="333"/>
      <c r="N73" s="745"/>
      <c r="O73" s="333"/>
      <c r="P73" s="333"/>
      <c r="Q73" s="333"/>
      <c r="R73" s="745"/>
      <c r="S73" s="333"/>
      <c r="T73" s="745"/>
      <c r="U73" s="745"/>
      <c r="V73" s="745"/>
      <c r="W73" s="644"/>
      <c r="X73" s="333"/>
      <c r="Y73" s="333"/>
      <c r="Z73" s="333"/>
      <c r="AA73" s="333"/>
      <c r="AB73" s="746"/>
      <c r="AC73" s="747"/>
      <c r="AD73" s="748"/>
      <c r="AE73" s="746"/>
      <c r="AF73" s="747"/>
      <c r="AG73" s="747"/>
      <c r="AH73" s="333"/>
      <c r="AI73" s="333"/>
      <c r="AJ73" s="747"/>
      <c r="AK73" s="333"/>
      <c r="AL73" s="747"/>
      <c r="AM73" s="333"/>
      <c r="AN73" s="333"/>
      <c r="AO73" s="747"/>
      <c r="AP73" s="747"/>
      <c r="AQ73" s="747"/>
      <c r="AR73" s="747"/>
      <c r="AS73" s="747"/>
      <c r="AT73" s="747"/>
      <c r="AU73" s="747"/>
      <c r="AV73" s="747"/>
      <c r="AW73" s="747"/>
      <c r="AX73" s="747"/>
      <c r="AY73" s="747"/>
      <c r="AZ73" s="747"/>
      <c r="BA73" s="747"/>
      <c r="BB73" s="747"/>
      <c r="BC73" s="747"/>
      <c r="BD73" s="747"/>
      <c r="BE73" s="747"/>
      <c r="BF73" s="747"/>
      <c r="BG73" s="747"/>
      <c r="BH73" s="747"/>
      <c r="BI73" s="747"/>
      <c r="BJ73" s="747"/>
      <c r="BK73" s="747"/>
      <c r="BL73" s="747"/>
      <c r="BM73" s="747"/>
      <c r="BN73" s="747"/>
      <c r="BO73" s="747"/>
      <c r="BP73" s="747"/>
      <c r="BQ73" s="747"/>
      <c r="BR73" s="333"/>
    </row>
    <row r="74" spans="1:70" s="730" customFormat="1">
      <c r="A74" s="744"/>
      <c r="B74" s="743"/>
      <c r="C74" s="333"/>
      <c r="D74" s="333"/>
      <c r="E74" s="333"/>
      <c r="F74" s="333"/>
      <c r="G74" s="333"/>
      <c r="H74" s="333"/>
      <c r="I74" s="333"/>
      <c r="J74" s="333"/>
      <c r="K74" s="333"/>
      <c r="L74" s="333"/>
      <c r="M74" s="333"/>
      <c r="N74" s="745"/>
      <c r="O74" s="333"/>
      <c r="P74" s="333"/>
      <c r="Q74" s="333"/>
      <c r="R74" s="745"/>
      <c r="S74" s="333"/>
      <c r="T74" s="745"/>
      <c r="U74" s="745"/>
      <c r="V74" s="745"/>
      <c r="W74" s="644"/>
      <c r="X74" s="333"/>
      <c r="Y74" s="333"/>
      <c r="Z74" s="333"/>
      <c r="AA74" s="333"/>
      <c r="AB74" s="746"/>
      <c r="AC74" s="747"/>
      <c r="AD74" s="748"/>
      <c r="AE74" s="746"/>
      <c r="AF74" s="747"/>
      <c r="AG74" s="747"/>
      <c r="AH74" s="333"/>
      <c r="AI74" s="333"/>
      <c r="AJ74" s="747"/>
      <c r="AK74" s="333"/>
      <c r="AL74" s="747"/>
      <c r="AM74" s="333"/>
      <c r="AN74" s="333"/>
      <c r="AO74" s="747"/>
      <c r="AP74" s="747"/>
      <c r="AQ74" s="747"/>
      <c r="AR74" s="747"/>
      <c r="AS74" s="747"/>
      <c r="AT74" s="747"/>
      <c r="AU74" s="747"/>
      <c r="AV74" s="747"/>
      <c r="AW74" s="747"/>
      <c r="AX74" s="747"/>
      <c r="AY74" s="747"/>
      <c r="AZ74" s="747"/>
      <c r="BA74" s="747"/>
      <c r="BB74" s="747"/>
      <c r="BC74" s="747"/>
      <c r="BD74" s="747"/>
      <c r="BE74" s="747"/>
      <c r="BF74" s="747"/>
      <c r="BG74" s="747"/>
      <c r="BH74" s="747"/>
      <c r="BI74" s="747"/>
      <c r="BJ74" s="747"/>
      <c r="BK74" s="747"/>
      <c r="BL74" s="747"/>
      <c r="BM74" s="747"/>
      <c r="BN74" s="747"/>
      <c r="BO74" s="747"/>
      <c r="BP74" s="747"/>
      <c r="BQ74" s="747"/>
      <c r="BR74" s="333"/>
    </row>
    <row r="75" spans="1:70" s="730" customFormat="1">
      <c r="A75" s="744"/>
      <c r="B75" s="743"/>
      <c r="C75" s="333"/>
      <c r="D75" s="333"/>
      <c r="E75" s="333"/>
      <c r="F75" s="333"/>
      <c r="G75" s="333"/>
      <c r="H75" s="333"/>
      <c r="I75" s="333"/>
      <c r="J75" s="333"/>
      <c r="K75" s="333"/>
      <c r="L75" s="333"/>
      <c r="M75" s="333"/>
      <c r="N75" s="745"/>
      <c r="O75" s="333"/>
      <c r="P75" s="333"/>
      <c r="Q75" s="333"/>
      <c r="R75" s="745"/>
      <c r="S75" s="333"/>
      <c r="T75" s="745"/>
      <c r="U75" s="745"/>
      <c r="V75" s="745"/>
      <c r="W75" s="644"/>
      <c r="X75" s="333"/>
      <c r="Y75" s="333"/>
      <c r="Z75" s="333"/>
      <c r="AA75" s="333"/>
      <c r="AB75" s="746"/>
      <c r="AC75" s="747"/>
      <c r="AD75" s="748"/>
      <c r="AE75" s="746"/>
      <c r="AF75" s="747"/>
      <c r="AG75" s="747"/>
      <c r="AH75" s="333"/>
      <c r="AI75" s="333"/>
      <c r="AJ75" s="747"/>
      <c r="AK75" s="333"/>
      <c r="AL75" s="747"/>
      <c r="AM75" s="333"/>
      <c r="AN75" s="333"/>
      <c r="AO75" s="747"/>
      <c r="AP75" s="747"/>
      <c r="AQ75" s="747"/>
      <c r="AR75" s="747"/>
      <c r="AS75" s="747"/>
      <c r="AT75" s="747"/>
      <c r="AU75" s="747"/>
      <c r="AV75" s="747"/>
      <c r="AW75" s="747"/>
      <c r="AX75" s="747"/>
      <c r="AY75" s="747"/>
      <c r="AZ75" s="747"/>
      <c r="BA75" s="747"/>
      <c r="BB75" s="747"/>
      <c r="BC75" s="747"/>
      <c r="BD75" s="747"/>
      <c r="BE75" s="747"/>
      <c r="BF75" s="747"/>
      <c r="BG75" s="747"/>
      <c r="BH75" s="747"/>
      <c r="BI75" s="747"/>
      <c r="BJ75" s="747"/>
      <c r="BK75" s="747"/>
      <c r="BL75" s="747"/>
      <c r="BM75" s="747"/>
      <c r="BN75" s="747"/>
      <c r="BO75" s="747"/>
      <c r="BP75" s="747"/>
      <c r="BQ75" s="747"/>
      <c r="BR75" s="333"/>
    </row>
    <row r="76" spans="1:70" s="730" customFormat="1">
      <c r="A76" s="744"/>
      <c r="B76" s="743"/>
      <c r="C76" s="333"/>
      <c r="D76" s="333"/>
      <c r="E76" s="333"/>
      <c r="F76" s="333"/>
      <c r="G76" s="333"/>
      <c r="H76" s="333"/>
      <c r="I76" s="333"/>
      <c r="J76" s="333"/>
      <c r="K76" s="333"/>
      <c r="L76" s="333"/>
      <c r="M76" s="333"/>
      <c r="N76" s="745"/>
      <c r="O76" s="333"/>
      <c r="P76" s="333"/>
      <c r="Q76" s="333"/>
      <c r="R76" s="745"/>
      <c r="S76" s="333"/>
      <c r="T76" s="745"/>
      <c r="U76" s="745"/>
      <c r="V76" s="745"/>
      <c r="W76" s="644"/>
      <c r="X76" s="333"/>
      <c r="Y76" s="333"/>
      <c r="Z76" s="333"/>
      <c r="AA76" s="333"/>
      <c r="AB76" s="746"/>
      <c r="AC76" s="747"/>
      <c r="AD76" s="748"/>
      <c r="AE76" s="746"/>
      <c r="AF76" s="747"/>
      <c r="AG76" s="747"/>
      <c r="AH76" s="333"/>
      <c r="AI76" s="333"/>
      <c r="AJ76" s="747"/>
      <c r="AK76" s="333"/>
      <c r="AL76" s="747"/>
      <c r="AM76" s="333"/>
      <c r="AN76" s="333"/>
      <c r="AO76" s="747"/>
      <c r="AP76" s="747"/>
      <c r="AQ76" s="747"/>
      <c r="AR76" s="747"/>
      <c r="AS76" s="747"/>
      <c r="AT76" s="747"/>
      <c r="AU76" s="747"/>
      <c r="AV76" s="747"/>
      <c r="AW76" s="747"/>
      <c r="AX76" s="747"/>
      <c r="AY76" s="747"/>
      <c r="AZ76" s="747"/>
      <c r="BA76" s="747"/>
      <c r="BB76" s="747"/>
      <c r="BC76" s="747"/>
      <c r="BD76" s="747"/>
      <c r="BE76" s="747"/>
      <c r="BF76" s="747"/>
      <c r="BG76" s="747"/>
      <c r="BH76" s="747"/>
      <c r="BI76" s="747"/>
      <c r="BJ76" s="747"/>
      <c r="BK76" s="747"/>
      <c r="BL76" s="747"/>
      <c r="BM76" s="747"/>
      <c r="BN76" s="747"/>
      <c r="BO76" s="747"/>
      <c r="BP76" s="747"/>
      <c r="BQ76" s="747"/>
      <c r="BR76" s="333"/>
    </row>
    <row r="77" spans="1:70" s="730" customFormat="1">
      <c r="A77" s="744"/>
      <c r="B77" s="743"/>
      <c r="C77" s="333"/>
      <c r="D77" s="333"/>
      <c r="E77" s="333"/>
      <c r="F77" s="333"/>
      <c r="G77" s="333"/>
      <c r="H77" s="333"/>
      <c r="I77" s="333"/>
      <c r="J77" s="333"/>
      <c r="K77" s="333"/>
      <c r="L77" s="333"/>
      <c r="M77" s="333"/>
      <c r="N77" s="745"/>
      <c r="O77" s="333"/>
      <c r="P77" s="333"/>
      <c r="Q77" s="333"/>
      <c r="R77" s="745"/>
      <c r="S77" s="333"/>
      <c r="T77" s="745"/>
      <c r="U77" s="745"/>
      <c r="V77" s="745"/>
      <c r="W77" s="644"/>
      <c r="X77" s="333"/>
      <c r="Y77" s="333"/>
      <c r="Z77" s="333"/>
      <c r="AA77" s="333"/>
      <c r="AB77" s="746"/>
      <c r="AC77" s="747"/>
      <c r="AD77" s="748"/>
      <c r="AE77" s="746"/>
      <c r="AF77" s="747"/>
      <c r="AG77" s="747"/>
      <c r="AH77" s="333"/>
      <c r="AI77" s="333"/>
      <c r="AJ77" s="747"/>
      <c r="AK77" s="333"/>
      <c r="AL77" s="747"/>
      <c r="AM77" s="333"/>
      <c r="AN77" s="333"/>
      <c r="AO77" s="747"/>
      <c r="AP77" s="747"/>
      <c r="AQ77" s="747"/>
      <c r="AR77" s="747"/>
      <c r="AS77" s="747"/>
      <c r="AT77" s="747"/>
      <c r="AU77" s="747"/>
      <c r="AV77" s="747"/>
      <c r="AW77" s="747"/>
      <c r="AX77" s="747"/>
      <c r="AY77" s="747"/>
      <c r="AZ77" s="747"/>
      <c r="BA77" s="747"/>
      <c r="BB77" s="747"/>
      <c r="BC77" s="747"/>
      <c r="BD77" s="747"/>
      <c r="BE77" s="747"/>
      <c r="BF77" s="747"/>
      <c r="BG77" s="747"/>
      <c r="BH77" s="747"/>
      <c r="BI77" s="747"/>
      <c r="BJ77" s="747"/>
      <c r="BK77" s="747"/>
      <c r="BL77" s="747"/>
      <c r="BM77" s="747"/>
      <c r="BN77" s="747"/>
      <c r="BO77" s="747"/>
      <c r="BP77" s="747"/>
      <c r="BQ77" s="747"/>
      <c r="BR77" s="333"/>
    </row>
    <row r="78" spans="1:70" s="730" customFormat="1">
      <c r="A78" s="744"/>
      <c r="B78" s="743"/>
      <c r="C78" s="333"/>
      <c r="D78" s="333"/>
      <c r="E78" s="333"/>
      <c r="F78" s="333"/>
      <c r="G78" s="333"/>
      <c r="H78" s="333"/>
      <c r="I78" s="333"/>
      <c r="J78" s="333"/>
      <c r="K78" s="333"/>
      <c r="L78" s="333"/>
      <c r="M78" s="333"/>
      <c r="N78" s="745"/>
      <c r="O78" s="333"/>
      <c r="P78" s="333"/>
      <c r="Q78" s="333"/>
      <c r="R78" s="745"/>
      <c r="S78" s="333"/>
      <c r="T78" s="745"/>
      <c r="U78" s="745"/>
      <c r="V78" s="745"/>
      <c r="W78" s="644"/>
      <c r="X78" s="333"/>
      <c r="Y78" s="333"/>
      <c r="Z78" s="333"/>
      <c r="AA78" s="333"/>
      <c r="AB78" s="746"/>
      <c r="AC78" s="747"/>
      <c r="AD78" s="748"/>
      <c r="AE78" s="746"/>
      <c r="AF78" s="747"/>
      <c r="AG78" s="747"/>
      <c r="AH78" s="333"/>
      <c r="AI78" s="333"/>
      <c r="AJ78" s="747"/>
      <c r="AK78" s="333"/>
      <c r="AL78" s="747"/>
      <c r="AM78" s="333"/>
      <c r="AN78" s="333"/>
      <c r="AO78" s="747"/>
      <c r="AP78" s="747"/>
      <c r="AQ78" s="747"/>
      <c r="AR78" s="747"/>
      <c r="AS78" s="747"/>
      <c r="AT78" s="747"/>
      <c r="AU78" s="747"/>
      <c r="AV78" s="747"/>
      <c r="AW78" s="747"/>
      <c r="AX78" s="747"/>
      <c r="AY78" s="747"/>
      <c r="AZ78" s="747"/>
      <c r="BA78" s="747"/>
      <c r="BB78" s="747"/>
      <c r="BC78" s="747"/>
      <c r="BD78" s="747"/>
      <c r="BE78" s="747"/>
      <c r="BF78" s="747"/>
      <c r="BG78" s="747"/>
      <c r="BH78" s="747"/>
      <c r="BI78" s="747"/>
      <c r="BJ78" s="747"/>
      <c r="BK78" s="747"/>
      <c r="BL78" s="747"/>
      <c r="BM78" s="747"/>
      <c r="BN78" s="747"/>
      <c r="BO78" s="747"/>
      <c r="BP78" s="747"/>
      <c r="BQ78" s="747"/>
      <c r="BR78" s="333"/>
    </row>
    <row r="79" spans="1:70" s="328" customFormat="1" ht="24" customHeight="1">
      <c r="A79" s="637"/>
      <c r="B79" s="515"/>
      <c r="C79" s="749"/>
      <c r="D79" s="749"/>
      <c r="E79" s="749"/>
      <c r="F79" s="749"/>
      <c r="G79" s="749"/>
      <c r="H79" s="749"/>
      <c r="I79" s="749"/>
      <c r="J79" s="749"/>
      <c r="K79" s="749"/>
      <c r="L79" s="749"/>
      <c r="M79" s="749"/>
      <c r="N79" s="749"/>
      <c r="O79" s="749"/>
      <c r="P79" s="749"/>
      <c r="Q79" s="749"/>
      <c r="R79" s="749"/>
      <c r="S79" s="749"/>
      <c r="T79" s="749"/>
      <c r="U79" s="749"/>
      <c r="V79" s="749"/>
      <c r="W79" s="749"/>
      <c r="X79" s="749"/>
      <c r="Y79" s="749"/>
      <c r="Z79" s="749"/>
      <c r="AA79" s="749"/>
      <c r="AB79" s="749"/>
      <c r="AC79" s="749"/>
      <c r="AD79" s="749"/>
      <c r="AE79" s="749"/>
      <c r="AF79" s="749"/>
      <c r="AG79" s="749"/>
      <c r="AH79" s="749"/>
      <c r="AI79" s="749"/>
      <c r="AJ79" s="749"/>
      <c r="AK79" s="749"/>
      <c r="AL79" s="749"/>
      <c r="AM79" s="749"/>
      <c r="AN79" s="749"/>
      <c r="AO79" s="749"/>
      <c r="AP79" s="749"/>
      <c r="AQ79" s="749"/>
      <c r="AR79" s="749"/>
      <c r="AS79" s="749"/>
      <c r="AT79" s="749"/>
      <c r="AU79" s="749"/>
      <c r="AV79" s="749"/>
      <c r="AW79" s="749"/>
      <c r="AX79" s="749"/>
      <c r="AY79" s="749"/>
      <c r="AZ79" s="749"/>
      <c r="BA79" s="749"/>
      <c r="BB79" s="749"/>
      <c r="BC79" s="749"/>
      <c r="BD79" s="749"/>
      <c r="BE79" s="749"/>
      <c r="BF79" s="749"/>
      <c r="BG79" s="626"/>
      <c r="BH79" s="626"/>
      <c r="BI79" s="626"/>
      <c r="BJ79" s="626"/>
    </row>
    <row r="80" spans="1:70" s="331" customFormat="1">
      <c r="A80" s="637"/>
      <c r="B80" s="330"/>
      <c r="C80" s="626"/>
      <c r="D80" s="626"/>
      <c r="E80" s="626"/>
      <c r="F80" s="626"/>
      <c r="G80" s="626"/>
      <c r="H80" s="626"/>
      <c r="I80" s="626"/>
      <c r="J80" s="626"/>
      <c r="K80" s="626"/>
      <c r="L80" s="626"/>
      <c r="M80" s="626"/>
      <c r="N80" s="626"/>
      <c r="O80" s="626"/>
      <c r="P80" s="632"/>
      <c r="Q80" s="332"/>
      <c r="R80" s="332"/>
      <c r="S80" s="626"/>
      <c r="T80" s="626"/>
      <c r="U80" s="626"/>
      <c r="V80" s="626"/>
      <c r="W80" s="626"/>
      <c r="X80" s="626"/>
      <c r="Y80" s="626"/>
      <c r="Z80" s="626"/>
      <c r="AA80" s="626"/>
      <c r="AB80" s="626"/>
      <c r="AC80" s="626"/>
      <c r="AD80" s="626"/>
      <c r="AE80" s="626"/>
      <c r="AF80" s="626"/>
      <c r="AG80" s="626"/>
      <c r="AH80" s="626"/>
      <c r="AI80" s="626"/>
      <c r="AJ80" s="626"/>
      <c r="AK80" s="626"/>
      <c r="AL80" s="626"/>
      <c r="AM80" s="626"/>
      <c r="AN80" s="626"/>
      <c r="AO80" s="626"/>
      <c r="AP80" s="626"/>
      <c r="AQ80" s="626"/>
      <c r="AR80" s="626"/>
      <c r="AS80" s="626"/>
      <c r="AT80" s="626"/>
      <c r="AU80" s="626"/>
      <c r="AV80" s="626"/>
      <c r="AW80" s="626"/>
      <c r="AX80" s="626"/>
      <c r="AY80" s="626"/>
      <c r="AZ80" s="626"/>
      <c r="BA80" s="626"/>
      <c r="BB80" s="626"/>
      <c r="BC80" s="626"/>
      <c r="BD80" s="626"/>
      <c r="BE80" s="626"/>
      <c r="BF80" s="626"/>
      <c r="BG80" s="626"/>
      <c r="BH80" s="626"/>
      <c r="BI80" s="626"/>
      <c r="BJ80" s="626"/>
    </row>
    <row r="81" spans="1:19" s="93" customFormat="1">
      <c r="A81" s="228"/>
      <c r="B81" s="228"/>
    </row>
    <row r="82" spans="1:19" s="93" customFormat="1">
      <c r="A82" s="228"/>
      <c r="B82" s="628"/>
      <c r="C82" s="240"/>
      <c r="D82" s="240"/>
      <c r="E82" s="240"/>
      <c r="F82" s="240"/>
      <c r="G82" s="240"/>
      <c r="H82" s="240"/>
      <c r="I82" s="240"/>
      <c r="J82" s="240"/>
      <c r="K82" s="240"/>
      <c r="L82" s="240"/>
      <c r="M82" s="240"/>
      <c r="N82" s="240"/>
      <c r="O82" s="240"/>
      <c r="P82" s="240"/>
      <c r="Q82" s="240"/>
      <c r="R82" s="240"/>
      <c r="S82" s="240"/>
    </row>
    <row r="83" spans="1:19" s="93" customFormat="1">
      <c r="A83" s="228"/>
      <c r="B83" s="628"/>
      <c r="C83" s="240"/>
      <c r="D83" s="240"/>
      <c r="E83" s="240"/>
      <c r="F83" s="240"/>
      <c r="G83" s="240"/>
      <c r="H83" s="240"/>
      <c r="I83" s="240"/>
      <c r="J83" s="240"/>
      <c r="K83" s="240"/>
      <c r="L83" s="240"/>
      <c r="M83" s="240"/>
      <c r="N83" s="240"/>
      <c r="O83" s="240"/>
      <c r="P83" s="240"/>
      <c r="Q83" s="240"/>
      <c r="R83" s="240"/>
      <c r="S83" s="240"/>
    </row>
    <row r="84" spans="1:19" s="93" customFormat="1">
      <c r="A84" s="228"/>
      <c r="B84" s="628"/>
      <c r="C84" s="240"/>
      <c r="D84" s="240"/>
      <c r="E84" s="240"/>
      <c r="F84" s="240"/>
      <c r="G84" s="240"/>
      <c r="H84" s="240"/>
      <c r="I84" s="240"/>
      <c r="J84" s="240"/>
      <c r="K84" s="240"/>
      <c r="L84" s="240"/>
      <c r="M84" s="240"/>
      <c r="N84" s="240"/>
      <c r="O84" s="240"/>
      <c r="P84" s="240"/>
      <c r="Q84" s="240"/>
      <c r="R84" s="240"/>
      <c r="S84" s="240"/>
    </row>
    <row r="85" spans="1:19">
      <c r="B85" s="91"/>
      <c r="C85" s="49"/>
      <c r="D85" s="49"/>
      <c r="E85" s="49"/>
      <c r="F85" s="49"/>
      <c r="G85" s="49"/>
      <c r="H85" s="49"/>
      <c r="I85" s="49"/>
      <c r="J85" s="49"/>
      <c r="K85" s="49"/>
      <c r="L85" s="49"/>
      <c r="M85" s="49"/>
      <c r="N85" s="49"/>
      <c r="O85" s="49"/>
      <c r="P85" s="49"/>
      <c r="Q85" s="49"/>
      <c r="R85" s="49"/>
      <c r="S85" s="49"/>
    </row>
    <row r="86" spans="1:19">
      <c r="B86" s="91"/>
      <c r="C86" s="49"/>
      <c r="D86" s="49"/>
      <c r="E86" s="49"/>
      <c r="F86" s="49"/>
      <c r="G86" s="49"/>
      <c r="H86" s="49"/>
      <c r="I86" s="49"/>
      <c r="J86" s="49"/>
      <c r="K86" s="49"/>
      <c r="L86" s="49"/>
      <c r="M86" s="49"/>
      <c r="N86" s="49"/>
      <c r="O86" s="49"/>
      <c r="P86" s="49"/>
      <c r="Q86" s="49"/>
      <c r="R86" s="49"/>
      <c r="S86" s="49"/>
    </row>
    <row r="87" spans="1:19">
      <c r="B87" s="91"/>
      <c r="C87" s="49"/>
      <c r="D87" s="49"/>
      <c r="E87" s="49"/>
      <c r="F87" s="49"/>
      <c r="G87" s="49"/>
      <c r="H87" s="49"/>
      <c r="I87" s="49"/>
      <c r="J87" s="49"/>
      <c r="K87" s="49"/>
      <c r="L87" s="49"/>
      <c r="M87" s="49"/>
      <c r="N87" s="49"/>
      <c r="O87" s="49"/>
      <c r="P87" s="49"/>
      <c r="Q87" s="49"/>
      <c r="R87" s="49"/>
      <c r="S87" s="49"/>
    </row>
    <row r="88" spans="1:19">
      <c r="B88" s="91"/>
      <c r="C88" s="49"/>
      <c r="D88" s="49"/>
      <c r="E88" s="49"/>
      <c r="F88" s="49"/>
      <c r="G88" s="49"/>
      <c r="H88" s="49"/>
      <c r="I88" s="49"/>
      <c r="J88" s="49"/>
      <c r="K88" s="49"/>
      <c r="L88" s="49"/>
      <c r="M88" s="49"/>
      <c r="N88" s="49"/>
      <c r="O88" s="49"/>
      <c r="P88" s="49"/>
      <c r="Q88" s="49"/>
      <c r="R88" s="49"/>
      <c r="S88" s="49"/>
    </row>
    <row r="89" spans="1:19">
      <c r="B89" s="91"/>
      <c r="C89" s="49"/>
      <c r="D89" s="49"/>
      <c r="E89" s="49"/>
      <c r="F89" s="49"/>
      <c r="G89" s="49"/>
      <c r="H89" s="49"/>
      <c r="I89" s="49"/>
      <c r="J89" s="49"/>
      <c r="K89" s="49"/>
      <c r="L89" s="49"/>
      <c r="M89" s="49"/>
      <c r="N89" s="49"/>
      <c r="O89" s="49"/>
      <c r="P89" s="49"/>
      <c r="Q89" s="49"/>
      <c r="R89" s="49"/>
      <c r="S89" s="49"/>
    </row>
    <row r="90" spans="1:19">
      <c r="B90" s="91"/>
      <c r="C90" s="49"/>
      <c r="D90" s="49"/>
      <c r="E90" s="49"/>
      <c r="F90" s="49"/>
      <c r="G90" s="49"/>
      <c r="H90" s="49"/>
      <c r="I90" s="49"/>
      <c r="J90" s="49"/>
      <c r="K90" s="49"/>
      <c r="L90" s="49"/>
      <c r="M90" s="49"/>
      <c r="N90" s="49"/>
      <c r="O90" s="49"/>
      <c r="P90" s="49"/>
      <c r="Q90" s="49"/>
      <c r="R90" s="49"/>
      <c r="S90" s="49"/>
    </row>
  </sheetData>
  <customSheetViews>
    <customSheetView guid="{416404B7-8533-4A12-ABD0-58CFDEB49D80}" scale="80">
      <selection activeCell="F25" sqref="F25"/>
      <rowBreaks count="1" manualBreakCount="1">
        <brk id="33" max="16383" man="1"/>
      </rowBreaks>
      <colBreaks count="1" manualBreakCount="1">
        <brk id="23" max="1048575" man="1"/>
      </colBreaks>
      <pageMargins left="0.37" right="0.17" top="1" bottom="1" header="0.5" footer="0.5"/>
      <printOptions horizontalCentered="1"/>
      <pageSetup scale="25" fitToWidth="2" fitToHeight="2" orientation="landscape" r:id="rId1"/>
      <headerFooter alignWithMargins="0"/>
    </customSheetView>
  </customSheetViews>
  <mergeCells count="43">
    <mergeCell ref="O44:AB44"/>
    <mergeCell ref="AC44:AO44"/>
    <mergeCell ref="AP44:BB44"/>
    <mergeCell ref="BD44:BP44"/>
    <mergeCell ref="B32:N32"/>
    <mergeCell ref="O32:AB32"/>
    <mergeCell ref="AC32:AO32"/>
    <mergeCell ref="AP32:BC32"/>
    <mergeCell ref="BD32:BQ32"/>
    <mergeCell ref="B52:N52"/>
    <mergeCell ref="BD52:BQ52"/>
    <mergeCell ref="AP52:BC52"/>
    <mergeCell ref="AC52:AO52"/>
    <mergeCell ref="O52:AB52"/>
    <mergeCell ref="O3:AB3"/>
    <mergeCell ref="AC4:AO4"/>
    <mergeCell ref="AC3:AO3"/>
    <mergeCell ref="AC2:AO2"/>
    <mergeCell ref="BR32:CE32"/>
    <mergeCell ref="B57:N57"/>
    <mergeCell ref="O57:AB57"/>
    <mergeCell ref="AC57:AO57"/>
    <mergeCell ref="AP57:BC57"/>
    <mergeCell ref="BR2:CD2"/>
    <mergeCell ref="BR3:CD3"/>
    <mergeCell ref="BR4:CD4"/>
    <mergeCell ref="B7:N7"/>
    <mergeCell ref="BD2:BQ2"/>
    <mergeCell ref="BD3:BQ3"/>
    <mergeCell ref="BD4:BQ4"/>
    <mergeCell ref="A4:N4"/>
    <mergeCell ref="O4:AB4"/>
    <mergeCell ref="A2:N2"/>
    <mergeCell ref="A3:N3"/>
    <mergeCell ref="O2:AB2"/>
    <mergeCell ref="BD57:BQ57"/>
    <mergeCell ref="BU38:CA38"/>
    <mergeCell ref="BR52:CE52"/>
    <mergeCell ref="BR57:CE57"/>
    <mergeCell ref="AQ2:BC2"/>
    <mergeCell ref="AQ3:BC3"/>
    <mergeCell ref="AQ4:BC4"/>
    <mergeCell ref="BR44:CE44"/>
  </mergeCells>
  <phoneticPr fontId="34" type="noConversion"/>
  <printOptions horizontalCentered="1"/>
  <pageMargins left="0.37" right="0.17" top="1" bottom="1" header="0.5" footer="0.5"/>
  <pageSetup scale="25" fitToWidth="10" fitToHeight="10" orientation="landscape" r:id="rId2"/>
  <headerFooter alignWithMargins="0"/>
  <rowBreaks count="1" manualBreakCount="1">
    <brk id="27" max="110" man="1"/>
  </rowBreaks>
  <colBreaks count="5" manualBreakCount="5">
    <brk id="14" min="1" max="62" man="1"/>
    <brk id="28" min="1" max="62" man="1"/>
    <brk id="41" min="1" max="62" man="1"/>
    <brk id="55" min="1" max="62" man="1"/>
    <brk id="69" min="1" max="62"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Appendix A</vt:lpstr>
      <vt:lpstr>ATT1A-ADIT </vt:lpstr>
      <vt:lpstr>ADITI-ADIT</vt:lpstr>
      <vt:lpstr>ATT 2 - Other Taxes</vt:lpstr>
      <vt:lpstr>3 - Revenue Credits</vt:lpstr>
      <vt:lpstr>4 - 100 Basis Pt ROE</vt:lpstr>
      <vt:lpstr>5 - Cost Support</vt:lpstr>
      <vt:lpstr>6- True-Up Adjustment </vt:lpstr>
      <vt:lpstr>6A-Estimate &amp; Reconcile</vt:lpstr>
      <vt:lpstr>7 -TEC</vt:lpstr>
      <vt:lpstr>8 - Depreciation Rates</vt:lpstr>
      <vt:lpstr>Workpapers</vt:lpstr>
      <vt:lpstr>'3 - Revenue Credits'!Print_Area</vt:lpstr>
      <vt:lpstr>'5 - Cost Support'!Print_Area</vt:lpstr>
      <vt:lpstr>'6- True-Up Adjustment '!Print_Area</vt:lpstr>
      <vt:lpstr>'6A-Estimate &amp; Reconcile'!Print_Area</vt:lpstr>
      <vt:lpstr>'7 -TEC'!Print_Area</vt:lpstr>
      <vt:lpstr>'ADITI-ADIT'!Print_Area</vt:lpstr>
      <vt:lpstr>'Appendix A'!Print_Area</vt:lpstr>
      <vt:lpstr>'ATT 2 - Other Taxes'!Print_Area</vt:lpstr>
      <vt:lpstr>Workpapers!Print_Area</vt:lpstr>
      <vt:lpstr>'5 - Cost Support'!Print_Titles</vt:lpstr>
      <vt:lpstr>'6A-Estimate &amp; Reconcile'!Print_Titles</vt:lpstr>
      <vt:lpstr>'7 -TEC'!Print_Titles</vt:lpstr>
      <vt:lpstr>'Appendix A'!Print_Titles</vt:lpstr>
      <vt:lpstr>Workpapers!Print_Titles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Dabydeen, Jeanette I.</dc:creator>
  <cp:lastModifiedBy>Wrynn, James E.</cp:lastModifiedBy>
  <cp:lastPrinted>2016-10-17T16:27:30Z</cp:lastPrinted>
  <dcterms:created xsi:type="dcterms:W3CDTF">2008-07-07T19:27:29Z</dcterms:created>
  <dcterms:modified xsi:type="dcterms:W3CDTF">2016-10-17T17:22:33Z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{29A31E91-2969-4B87-91D6-CB83CB79ADA2}</vt:lpwstr>
  </property>
</Properties>
</file>