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Maryland\2020 True Up\Filing Documents\"/>
    </mc:Choice>
  </mc:AlternateContent>
  <bookViews>
    <workbookView xWindow="420" yWindow="7290" windowWidth="27930" windowHeight="6345" tabRatio="881"/>
  </bookViews>
  <sheets>
    <sheet name="Attachment H-30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'4a-ADIT'!$A$1:$H$78</definedName>
    <definedName name="_xlnm.Print_Area" localSheetId="6">'4b-Ending ADIT'!$A$1:$H$86</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'4a-ADIT'!$B$1:$H$99</definedName>
    <definedName name="Z_28948E05_8F34_4F1E_96FB_A80A6A844600_.wvu.PrintArea" localSheetId="6" hidden="1">'4b-Ending ADIT'!$B$1:$H$107</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'4a-ADIT'!$B$1:$H$99</definedName>
    <definedName name="Z_63011E91_4609_4523_98FE_FD252E915668_.wvu.PrintArea" localSheetId="6" hidden="1">'4b-Ending ADIT'!$B$1:$H$107</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'4a-ADIT'!$B$1:$H$99</definedName>
    <definedName name="Z_6928E596_79BD_4CEC_9F0D_07E62D69B2A5_.wvu.PrintArea" localSheetId="6" hidden="1">'4b-Ending ADIT'!$B$1:$H$107</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'4a-ADIT'!$B$1:$H$99</definedName>
    <definedName name="Z_71B42B22_A376_44B5_B0C1_23FC1AA3DBA2_.wvu.PrintArea" localSheetId="6" hidden="1">'4b-Ending ADIT'!$B$1:$H$107</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'4a-ADIT'!$B$1:$H$99</definedName>
    <definedName name="Z_8FBB4DC9_2D51_4AB9_80D8_F8474B404C29_.wvu.PrintArea" localSheetId="6" hidden="1">'4b-Ending ADIT'!$B$1:$H$107</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'4a-ADIT'!$B$1:$H$99</definedName>
    <definedName name="Z_B647CB7F_C846_4278_B6B1_1EF7F3C004F5_.wvu.PrintArea" localSheetId="6" hidden="1">'4b-Ending ADIT'!$B$1:$H$107</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'4a-ADIT'!$B$1:$H$99</definedName>
    <definedName name="Z_DC91DEF3_837B_4BB9_A81E_3B78C5914E6C_.wvu.PrintArea" localSheetId="6" hidden="1">'4b-Ending ADIT'!$B$1:$H$107</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H-30A'!$A$1:$J$247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'4a-ADIT'!$B$1:$H$99</definedName>
    <definedName name="Z_FAAD9AAC_1337_43AB_BF1F_CCF9DFCF5B78_.wvu.PrintArea" localSheetId="6" hidden="1">'4b-Ending ADIT'!$B$1:$H$107</definedName>
  </definedNames>
  <calcPr calcId="162913"/>
  <customWorkbookViews>
    <customWorkbookView name="Jim Martin - Personal View" guid="{63AFAF34-E340-4B5E-A289-FFB7051CA9B6}" mergeInterval="0" personalView="1" maximized="1" windowWidth="1465" windowHeight="908" tabRatio="829" activeSheetId="5" showComments="commIndAndComment"/>
    <customWorkbookView name="CKD - Personal View" guid="{F1DC5514-577A-46EB-866C-26F0BED2C286}" mergeInterval="0" personalView="1" maximized="1" windowWidth="1280" windowHeight="799" tabRatio="829" activeSheetId="6"/>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workbook>
</file>

<file path=xl/calcChain.xml><?xml version="1.0" encoding="utf-8"?>
<calcChain xmlns="http://schemas.openxmlformats.org/spreadsheetml/2006/main">
  <c r="D31" i="14" l="1"/>
  <c r="E32" i="8" l="1"/>
  <c r="G205" i="1" l="1"/>
  <c r="D154" i="1" l="1"/>
  <c r="D72" i="21" l="1"/>
  <c r="G50" i="21" l="1"/>
  <c r="F50" i="21"/>
  <c r="E50" i="21"/>
  <c r="E53" i="21" s="1"/>
  <c r="E56" i="21" s="1"/>
  <c r="D50" i="21"/>
  <c r="G49" i="18"/>
  <c r="F49" i="18"/>
  <c r="E49" i="18"/>
  <c r="E52" i="18" s="1"/>
  <c r="D49" i="18"/>
  <c r="C50" i="21" l="1"/>
  <c r="C49" i="18"/>
  <c r="E66" i="5" l="1"/>
  <c r="H1" i="18"/>
  <c r="H1" i="21"/>
  <c r="I1" i="20"/>
  <c r="G83" i="21" l="1"/>
  <c r="F83" i="21"/>
  <c r="D83" i="21"/>
  <c r="G67" i="21"/>
  <c r="E67" i="21"/>
  <c r="D67" i="21"/>
  <c r="B36" i="21"/>
  <c r="F29" i="21"/>
  <c r="D29" i="21"/>
  <c r="B1" i="21"/>
  <c r="B35" i="21" s="1"/>
  <c r="E70" i="21" l="1"/>
  <c r="D75" i="18"/>
  <c r="E72"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5" i="18"/>
  <c r="F75" i="18"/>
  <c r="G62" i="18"/>
  <c r="E62" i="18"/>
  <c r="E65" i="18" s="1"/>
  <c r="D62" i="18"/>
  <c r="F29" i="18"/>
  <c r="D29" i="18"/>
  <c r="A29" i="21" l="1"/>
  <c r="E13" i="20"/>
  <c r="A13" i="20"/>
  <c r="A19" i="20" s="1"/>
  <c r="A20" i="20" s="1"/>
  <c r="A21" i="20" s="1"/>
  <c r="A22" i="20" s="1"/>
  <c r="A23" i="20" s="1"/>
  <c r="A24" i="20" s="1"/>
  <c r="A25" i="20" s="1"/>
  <c r="A26" i="20" s="1"/>
  <c r="A27" i="20" s="1"/>
  <c r="A28" i="20" s="1"/>
  <c r="A29" i="20" s="1"/>
  <c r="A30" i="20" s="1"/>
  <c r="A31" i="20" s="1"/>
  <c r="A33" i="20" s="1"/>
  <c r="A35" i="20" s="1"/>
  <c r="E12" i="20"/>
  <c r="A30" i="21" l="1"/>
  <c r="A31" i="21" s="1"/>
  <c r="A32" i="21" s="1"/>
  <c r="A48" i="21" s="1"/>
  <c r="A49" i="21" s="1"/>
  <c r="A50" i="21" s="1"/>
  <c r="A51" i="21" s="1"/>
  <c r="A52" i="21" s="1"/>
  <c r="A53" i="21" s="1"/>
  <c r="C19" i="20"/>
  <c r="B35" i="20"/>
  <c r="A54" i="21" l="1"/>
  <c r="A55" i="21" s="1"/>
  <c r="A56" i="21" s="1"/>
  <c r="A61" i="21" s="1"/>
  <c r="A62" i="21" s="1"/>
  <c r="A63" i="21" s="1"/>
  <c r="A64" i="21" s="1"/>
  <c r="A65" i="21" s="1"/>
  <c r="A66" i="21" s="1"/>
  <c r="A67" i="21" s="1"/>
  <c r="A68" i="21" s="1"/>
  <c r="A69" i="21" s="1"/>
  <c r="A70" i="21" s="1"/>
  <c r="A71" i="21" s="1"/>
  <c r="A72" i="21" s="1"/>
  <c r="A77" i="21" s="1"/>
  <c r="D19" i="20"/>
  <c r="H19" i="20"/>
  <c r="I19" i="20" s="1"/>
  <c r="E10" i="20" l="1"/>
  <c r="A78" i="21"/>
  <c r="A79" i="21" s="1"/>
  <c r="A80" i="21" s="1"/>
  <c r="A81" i="21" s="1"/>
  <c r="A82" i="21" s="1"/>
  <c r="A83" i="21" s="1"/>
  <c r="A84" i="21" s="1"/>
  <c r="A85" i="21" s="1"/>
  <c r="A86" i="21" s="1"/>
  <c r="A20" i="18"/>
  <c r="A21" i="18" s="1"/>
  <c r="A22" i="18" s="1"/>
  <c r="A23" i="18" s="1"/>
  <c r="A24" i="18" s="1"/>
  <c r="A25" i="18" s="1"/>
  <c r="A26" i="18" s="1"/>
  <c r="A27" i="18" s="1"/>
  <c r="A28" i="18" s="1"/>
  <c r="A29" i="18" s="1"/>
  <c r="A30" i="18" l="1"/>
  <c r="A31" i="18" s="1"/>
  <c r="A32" i="18" s="1"/>
  <c r="E21" i="14"/>
  <c r="D21" i="14"/>
  <c r="F21" i="14" s="1"/>
  <c r="F20" i="14"/>
  <c r="F19" i="14"/>
  <c r="A47" i="18" l="1"/>
  <c r="A48" i="18" l="1"/>
  <c r="A49" i="18" s="1"/>
  <c r="A50" i="18" s="1"/>
  <c r="A51" i="18" s="1"/>
  <c r="A52" i="18" s="1"/>
  <c r="A57" i="18" s="1"/>
  <c r="A58" i="18" s="1"/>
  <c r="A59" i="18" s="1"/>
  <c r="A60" i="18" s="1"/>
  <c r="A61" i="18" s="1"/>
  <c r="A62" i="18" s="1"/>
  <c r="E11" i="20" l="1"/>
  <c r="A63" i="18"/>
  <c r="A64" i="18" s="1"/>
  <c r="A65" i="18" s="1"/>
  <c r="A70" i="18" s="1"/>
  <c r="A71" i="18" s="1"/>
  <c r="A72" i="18" s="1"/>
  <c r="A73" i="18" s="1"/>
  <c r="A74" i="18" s="1"/>
  <c r="D9" i="9"/>
  <c r="D10" i="9" s="1"/>
  <c r="A75" i="18" l="1"/>
  <c r="A76" i="18" s="1"/>
  <c r="A77" i="18" s="1"/>
  <c r="A78" i="18" s="1"/>
  <c r="E10" i="9"/>
  <c r="E12" i="9"/>
  <c r="E33" i="8" l="1"/>
  <c r="H21" i="6"/>
  <c r="I21" i="6" s="1"/>
  <c r="H12" i="3" l="1"/>
  <c r="F5" i="2" l="1"/>
  <c r="D22" i="1" l="1"/>
  <c r="D11" i="9" l="1"/>
  <c r="D13" i="9" s="1"/>
  <c r="A3" i="15" l="1"/>
  <c r="I22" i="1" l="1"/>
  <c r="D216" i="1" l="1"/>
  <c r="D175" i="1"/>
  <c r="D110" i="1"/>
  <c r="D56" i="1"/>
  <c r="A3" i="6" l="1"/>
  <c r="E46" i="5"/>
  <c r="E45" i="5"/>
  <c r="B3" i="5"/>
  <c r="E47" i="5" s="1"/>
  <c r="B3" i="3"/>
  <c r="A3" i="9" l="1"/>
  <c r="C60" i="10" l="1"/>
  <c r="H24" i="10" s="1"/>
  <c r="B41" i="7" l="1"/>
  <c r="B38" i="7"/>
  <c r="B23" i="7"/>
  <c r="B42" i="7" l="1"/>
  <c r="F31" i="14"/>
  <c r="E14" i="14" l="1"/>
  <c r="E29" i="14"/>
  <c r="E32" i="14" s="1"/>
  <c r="E34" i="14" s="1"/>
  <c r="F28" i="14"/>
  <c r="F26"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F19" i="13" l="1"/>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A73" i="5" l="1"/>
  <c r="A72" i="5"/>
  <c r="A71" i="5"/>
  <c r="A27" i="4" l="1"/>
  <c r="A29" i="4" s="1"/>
  <c r="K25" i="4"/>
  <c r="E25" i="4"/>
  <c r="K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I65" i="2"/>
  <c r="F65" i="2"/>
  <c r="R61" i="2"/>
  <c r="R69" i="2" s="1"/>
  <c r="A69" i="2" l="1"/>
  <c r="L69" i="2" s="1"/>
  <c r="A31" i="4"/>
  <c r="C21" i="1"/>
  <c r="A23" i="8"/>
  <c r="A24" i="8" s="1"/>
  <c r="A25" i="8" s="1"/>
  <c r="A26" i="8" s="1"/>
  <c r="A27" i="8" s="1"/>
  <c r="A28" i="8" s="1"/>
  <c r="A29" i="8" s="1"/>
  <c r="A30" i="8" s="1"/>
  <c r="A32" i="8" s="1"/>
  <c r="A33" i="8" s="1"/>
  <c r="A3" i="11"/>
  <c r="A3" i="10"/>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44" i="10"/>
  <c r="D51" i="10" s="1"/>
  <c r="G43" i="10"/>
  <c r="I43" i="10" s="1"/>
  <c r="G42" i="10"/>
  <c r="I42" i="10" s="1"/>
  <c r="G41" i="10"/>
  <c r="I41" i="10" s="1"/>
  <c r="G40" i="10"/>
  <c r="I40" i="10" s="1"/>
  <c r="G39" i="10"/>
  <c r="I39" i="10" s="1"/>
  <c r="G38" i="10"/>
  <c r="I38" i="10" s="1"/>
  <c r="F22" i="10"/>
  <c r="G22" i="10" s="1"/>
  <c r="F21" i="10"/>
  <c r="G21" i="10" s="1"/>
  <c r="F20" i="10"/>
  <c r="G20" i="10" s="1"/>
  <c r="H20" i="10"/>
  <c r="D20" i="1" l="1"/>
  <c r="I20" i="1" s="1"/>
  <c r="D38" i="4"/>
  <c r="K17" i="4" s="1"/>
  <c r="K29" i="4" s="1"/>
  <c r="G44" i="10"/>
  <c r="G51" i="10" s="1"/>
  <c r="I44" i="10"/>
  <c r="I51" i="10" s="1"/>
  <c r="H21" i="10"/>
  <c r="H22" i="10"/>
  <c r="F24" i="10" l="1"/>
  <c r="G24" i="10" s="1"/>
  <c r="F23" i="10"/>
  <c r="G23" i="10" s="1"/>
  <c r="H25" i="10"/>
  <c r="H23" i="10"/>
  <c r="F25" i="10" l="1"/>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G53" i="10"/>
  <c r="D12" i="10" s="1"/>
  <c r="I33" i="10" l="1"/>
  <c r="D11" i="10" s="1"/>
  <c r="D13" i="10" s="1"/>
  <c r="D40" i="6" l="1"/>
  <c r="F20" i="6" s="1"/>
  <c r="H20" i="6" l="1"/>
  <c r="G204" i="1" s="1"/>
  <c r="H11" i="3" s="1"/>
  <c r="D204" i="1"/>
  <c r="E11" i="3" s="1"/>
  <c r="F12" i="6"/>
  <c r="F17" i="7"/>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I72" i="1"/>
  <c r="I67" i="1"/>
  <c r="I65" i="1"/>
  <c r="F24" i="7" l="1"/>
  <c r="F25" i="7" s="1"/>
  <c r="F26" i="7" s="1"/>
  <c r="F27" i="7" s="1"/>
  <c r="F28" i="7" s="1"/>
  <c r="F29" i="7" s="1"/>
  <c r="F30" i="7" s="1"/>
  <c r="F31" i="7" s="1"/>
  <c r="F32" i="7" s="1"/>
  <c r="F33" i="7" s="1"/>
  <c r="F34" i="7" s="1"/>
  <c r="K72" i="5"/>
  <c r="K71" i="5"/>
  <c r="F38" i="7" l="1"/>
  <c r="F41" i="7"/>
  <c r="F42" i="7" s="1"/>
  <c r="F43" i="7" s="1"/>
  <c r="F44" i="7" s="1"/>
  <c r="F45" i="7" s="1"/>
  <c r="F46" i="7" s="1"/>
  <c r="F47" i="7" s="1"/>
  <c r="F48" i="7" s="1"/>
  <c r="F49" i="7" s="1"/>
  <c r="F50" i="7" s="1"/>
  <c r="F51" i="7" s="1"/>
  <c r="F52" i="7" s="1"/>
  <c r="D126" i="1"/>
  <c r="E13" i="9"/>
  <c r="I79" i="1" l="1"/>
  <c r="K73" i="5" l="1"/>
  <c r="D91" i="1" s="1"/>
  <c r="F73" i="5"/>
  <c r="G91" i="1" l="1"/>
  <c r="I91" i="1" s="1"/>
  <c r="F50" i="2" l="1"/>
  <c r="P50" i="2" s="1"/>
  <c r="F49" i="2"/>
  <c r="P49" i="2" s="1"/>
  <c r="F48" i="2"/>
  <c r="P48" i="2" s="1"/>
  <c r="I129" i="1"/>
  <c r="E17" i="3"/>
  <c r="E21" i="3" s="1"/>
  <c r="E28" i="3" s="1"/>
  <c r="A7" i="3"/>
  <c r="A10" i="3" s="1"/>
  <c r="A11" i="3" s="1"/>
  <c r="A12" i="3" s="1"/>
  <c r="A13" i="3" s="1"/>
  <c r="A14" i="3" s="1"/>
  <c r="U68" i="2"/>
  <c r="D3" i="8"/>
  <c r="A9" i="6"/>
  <c r="A11" i="6" s="1"/>
  <c r="A12" i="6" s="1"/>
  <c r="A13" i="6" s="1"/>
  <c r="D14" i="1"/>
  <c r="I139" i="1"/>
  <c r="F129" i="1"/>
  <c r="I23" i="5"/>
  <c r="D73" i="1" s="1"/>
  <c r="D42" i="5"/>
  <c r="D94" i="1" s="1"/>
  <c r="I94" i="1" s="1"/>
  <c r="C42" i="5"/>
  <c r="D93" i="1" s="1"/>
  <c r="I93" i="1" s="1"/>
  <c r="C23" i="5"/>
  <c r="D66" i="1" s="1"/>
  <c r="I184" i="1" s="1"/>
  <c r="D58" i="1"/>
  <c r="D112" i="1" s="1"/>
  <c r="D177" i="1" s="1"/>
  <c r="D218" i="1" s="1"/>
  <c r="F119" i="1"/>
  <c r="F120" i="1" s="1"/>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1" s="1"/>
  <c r="A17" i="1" s="1"/>
  <c r="C18" i="1" s="1"/>
  <c r="A16" i="3"/>
  <c r="A17" i="3" s="1"/>
  <c r="A18" i="3" s="1"/>
  <c r="B25" i="3" s="1"/>
  <c r="D158" i="1"/>
  <c r="A194" i="1"/>
  <c r="A195" i="1" s="1"/>
  <c r="A196" i="1" s="1"/>
  <c r="A197" i="1" s="1"/>
  <c r="A127" i="1"/>
  <c r="A128" i="1" s="1"/>
  <c r="A129" i="1" s="1"/>
  <c r="A130" i="1" s="1"/>
  <c r="A131" i="1" s="1"/>
  <c r="A67" i="1"/>
  <c r="A68" i="1" s="1"/>
  <c r="A69" i="1" s="1"/>
  <c r="I187" i="1"/>
  <c r="D80" i="1"/>
  <c r="I131" i="1"/>
  <c r="B21" i="3" l="1"/>
  <c r="E205" i="1"/>
  <c r="A132" i="1"/>
  <c r="A133" i="1" s="1"/>
  <c r="A134" i="1" s="1"/>
  <c r="C197" i="1"/>
  <c r="A18" i="1"/>
  <c r="A200" i="1"/>
  <c r="A201" i="1" s="1"/>
  <c r="A202" i="1" s="1"/>
  <c r="A203" i="1" s="1"/>
  <c r="A71" i="1"/>
  <c r="A72" i="1" s="1"/>
  <c r="C79" i="1" s="1"/>
  <c r="I189" i="1"/>
  <c r="A19" i="3"/>
  <c r="A20" i="3" s="1"/>
  <c r="A21" i="3" s="1"/>
  <c r="D165" i="1"/>
  <c r="A136" i="1" l="1"/>
  <c r="A137" i="1" s="1"/>
  <c r="A138" i="1" s="1"/>
  <c r="C100" i="1"/>
  <c r="F12" i="3"/>
  <c r="I205" i="1"/>
  <c r="C155" i="1"/>
  <c r="A20" i="1"/>
  <c r="A21" i="1" s="1"/>
  <c r="E204" i="1"/>
  <c r="I20" i="6"/>
  <c r="E203" i="1"/>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A22" i="3"/>
  <c r="A23" i="3" s="1"/>
  <c r="A24" i="3" s="1"/>
  <c r="A25" i="3" s="1"/>
  <c r="A22" i="1" l="1"/>
  <c r="A24" i="1" s="1"/>
  <c r="C24" i="1"/>
  <c r="F10" i="3"/>
  <c r="F11" i="3"/>
  <c r="I11" i="3" s="1"/>
  <c r="I204" i="1"/>
  <c r="C80" i="1"/>
  <c r="C14" i="1"/>
  <c r="A212" i="1"/>
  <c r="C15" i="1" s="1"/>
  <c r="C206" i="1"/>
  <c r="A139" i="1"/>
  <c r="C140" i="1" s="1"/>
  <c r="A75" i="1"/>
  <c r="C81" i="1"/>
  <c r="I197" i="1"/>
  <c r="I17" i="1"/>
  <c r="I73" i="1"/>
  <c r="I80" i="1" s="1"/>
  <c r="I120" i="1"/>
  <c r="B26" i="3"/>
  <c r="B28" i="3"/>
  <c r="B27" i="3"/>
  <c r="A26" i="3"/>
  <c r="A27" i="3" s="1"/>
  <c r="A28" i="3" s="1"/>
  <c r="A29" i="3" s="1"/>
  <c r="A31" i="3" l="1"/>
  <c r="D31" i="3"/>
  <c r="G68" i="21"/>
  <c r="G70" i="21" s="1"/>
  <c r="G72" i="21" s="1"/>
  <c r="G30" i="21"/>
  <c r="G84" i="21"/>
  <c r="G86" i="21" s="1"/>
  <c r="G54" i="21"/>
  <c r="G51" i="21"/>
  <c r="G53" i="21" s="1"/>
  <c r="G50" i="18"/>
  <c r="G52" i="18" s="1"/>
  <c r="G76" i="18"/>
  <c r="G78" i="18" s="1"/>
  <c r="G63" i="18"/>
  <c r="G65" i="18" s="1"/>
  <c r="G30" i="18"/>
  <c r="G125" i="1"/>
  <c r="G124" i="1"/>
  <c r="A140" i="1"/>
  <c r="C82" i="1"/>
  <c r="A76" i="1"/>
  <c r="G145" i="1"/>
  <c r="G126" i="1"/>
  <c r="G144" i="1"/>
  <c r="G123" i="1"/>
  <c r="G68" i="1"/>
  <c r="G138" i="1"/>
  <c r="G122" i="1"/>
  <c r="G128" i="1"/>
  <c r="G121" i="1"/>
  <c r="G75" i="1"/>
  <c r="I16" i="1"/>
  <c r="A33" i="3"/>
  <c r="B29" i="3"/>
  <c r="A34" i="3" l="1"/>
  <c r="A35" i="3" s="1"/>
  <c r="A36" i="3" s="1"/>
  <c r="A37" i="3" s="1"/>
  <c r="A38" i="3" s="1"/>
  <c r="D35" i="3"/>
  <c r="D36" i="3"/>
  <c r="G56" i="21"/>
  <c r="A142" i="1"/>
  <c r="A143" i="1" s="1"/>
  <c r="A144" i="1" s="1"/>
  <c r="A145" i="1" s="1"/>
  <c r="A146" i="1" s="1"/>
  <c r="A147" i="1" s="1"/>
  <c r="A148" i="1" s="1"/>
  <c r="A149" i="1" s="1"/>
  <c r="A150" i="1" s="1"/>
  <c r="A151" i="1" s="1"/>
  <c r="A153" i="1" s="1"/>
  <c r="A154" i="1" s="1"/>
  <c r="A78" i="1"/>
  <c r="A79" i="1" s="1"/>
  <c r="A80" i="1" s="1"/>
  <c r="C83" i="1"/>
  <c r="I122" i="1"/>
  <c r="A81" i="1" l="1"/>
  <c r="A82" i="1" s="1"/>
  <c r="C151" i="1"/>
  <c r="B158" i="1"/>
  <c r="A155" i="1"/>
  <c r="A83" i="1"/>
  <c r="I123" i="1"/>
  <c r="I145" i="1"/>
  <c r="I144" i="1"/>
  <c r="A156" i="1" l="1"/>
  <c r="A157" i="1" s="1"/>
  <c r="A158" i="1" s="1"/>
  <c r="A85" i="1"/>
  <c r="A86" i="1" s="1"/>
  <c r="A87" i="1" s="1"/>
  <c r="A88" i="1" s="1"/>
  <c r="A89" i="1" s="1"/>
  <c r="A90" i="1" s="1"/>
  <c r="I126" i="1"/>
  <c r="A159" i="1" l="1"/>
  <c r="A160" i="1" s="1"/>
  <c r="A161" i="1" s="1"/>
  <c r="A162" i="1" s="1"/>
  <c r="E42" i="5" l="1"/>
  <c r="D86" i="1" s="1"/>
  <c r="A91" i="1"/>
  <c r="A92" i="1" s="1"/>
  <c r="C165" i="1"/>
  <c r="C163" i="1"/>
  <c r="C164" i="1"/>
  <c r="A163" i="1"/>
  <c r="A164" i="1" s="1"/>
  <c r="A165" i="1" s="1"/>
  <c r="A166" i="1" s="1"/>
  <c r="F15" i="2" l="1"/>
  <c r="A93" i="1"/>
  <c r="A94" i="1" s="1"/>
  <c r="C95" i="1" s="1"/>
  <c r="A168" i="1"/>
  <c r="A169" i="1" s="1"/>
  <c r="C171" i="1" s="1"/>
  <c r="C166" i="1"/>
  <c r="F16" i="2" l="1"/>
  <c r="A95" i="1"/>
  <c r="A97" i="1" s="1"/>
  <c r="A99" i="1" s="1"/>
  <c r="A100" i="1" s="1"/>
  <c r="A101" i="1" s="1"/>
  <c r="A102" i="1" s="1"/>
  <c r="A103" i="1" s="1"/>
  <c r="A105" i="1" s="1"/>
  <c r="C5" i="3" s="1"/>
  <c r="A171" i="1"/>
  <c r="C162" i="1"/>
  <c r="C169" i="1" l="1"/>
  <c r="C103" i="1"/>
  <c r="C105" i="1"/>
  <c r="I12" i="3"/>
  <c r="A21" i="14" l="1"/>
  <c r="A24" i="14" l="1"/>
  <c r="A25" i="14" s="1"/>
  <c r="A26" i="14" s="1"/>
  <c r="A27" i="14" s="1"/>
  <c r="A28" i="14" s="1"/>
  <c r="A29" i="14" s="1"/>
  <c r="A30" i="14" l="1"/>
  <c r="A31" i="14" s="1"/>
  <c r="A32" i="14" s="1"/>
  <c r="C32" i="14"/>
  <c r="H12" i="20"/>
  <c r="H13" i="20" s="1"/>
  <c r="C34" i="14" l="1"/>
  <c r="A34" i="14"/>
  <c r="C212" i="1" s="1"/>
  <c r="C29" i="20"/>
  <c r="H29" i="20" s="1"/>
  <c r="C25" i="20"/>
  <c r="H25" i="20" s="1"/>
  <c r="C21" i="20"/>
  <c r="H21" i="20" s="1"/>
  <c r="C27" i="20"/>
  <c r="H27" i="20" s="1"/>
  <c r="C30" i="20"/>
  <c r="H30" i="20" s="1"/>
  <c r="C26" i="20"/>
  <c r="H26" i="20" s="1"/>
  <c r="C22" i="20"/>
  <c r="H22" i="20" s="1"/>
  <c r="C28" i="20"/>
  <c r="H28" i="20" s="1"/>
  <c r="C24" i="20"/>
  <c r="H24" i="20" s="1"/>
  <c r="C20" i="20"/>
  <c r="D20" i="20" s="1"/>
  <c r="C31" i="20"/>
  <c r="H31" i="20" s="1"/>
  <c r="C23" i="20"/>
  <c r="H23" i="20" s="1"/>
  <c r="H20" i="20" l="1"/>
  <c r="I20" i="20" s="1"/>
  <c r="I21" i="20" s="1"/>
  <c r="I22" i="20" s="1"/>
  <c r="I23" i="20" s="1"/>
  <c r="I24" i="20" s="1"/>
  <c r="I25" i="20" s="1"/>
  <c r="I26" i="20" s="1"/>
  <c r="I27" i="20" s="1"/>
  <c r="I28" i="20" s="1"/>
  <c r="I29" i="20" s="1"/>
  <c r="I30" i="20" s="1"/>
  <c r="I31" i="20" s="1"/>
  <c r="I33" i="20" s="1"/>
  <c r="D21" i="20"/>
  <c r="D22" i="20" l="1"/>
  <c r="D23" i="20" s="1"/>
  <c r="D24" i="20" s="1"/>
  <c r="D25" i="20" s="1"/>
  <c r="D26" i="20" s="1"/>
  <c r="D27" i="20" s="1"/>
  <c r="D28" i="20" s="1"/>
  <c r="D29" i="20" s="1"/>
  <c r="D30" i="20" s="1"/>
  <c r="D31" i="20" s="1"/>
  <c r="D33" i="20" s="1"/>
  <c r="I35" i="20" l="1"/>
  <c r="F71" i="21" l="1"/>
  <c r="C71" i="21" l="1"/>
  <c r="H25" i="4" l="1"/>
  <c r="I21" i="1" l="1"/>
  <c r="E23" i="3" l="1"/>
  <c r="E27" i="3" s="1"/>
  <c r="D164" i="1"/>
  <c r="E15" i="9"/>
  <c r="D15" i="9"/>
  <c r="F15" i="9" l="1"/>
  <c r="D128" i="1" s="1"/>
  <c r="I128" i="1" s="1"/>
  <c r="D14" i="11"/>
  <c r="G40" i="6"/>
  <c r="F14" i="6" s="1"/>
  <c r="F40" i="6"/>
  <c r="F13" i="6" s="1"/>
  <c r="E40" i="6"/>
  <c r="F11" i="6" s="1"/>
  <c r="F15" i="6" l="1"/>
  <c r="F21" i="6" s="1"/>
  <c r="D205" i="1" s="1"/>
  <c r="E12" i="3" s="1"/>
  <c r="C40" i="6"/>
  <c r="F19" i="6" s="1"/>
  <c r="D203" i="1" s="1"/>
  <c r="F22" i="6" l="1"/>
  <c r="F67" i="21"/>
  <c r="C67" i="21"/>
  <c r="G29" i="21"/>
  <c r="G32" i="21" s="1"/>
  <c r="D206" i="1"/>
  <c r="E10" i="3"/>
  <c r="E13" i="3" s="1"/>
  <c r="C62" i="18"/>
  <c r="E75" i="18"/>
  <c r="E78" i="18" s="1"/>
  <c r="C75" i="18"/>
  <c r="F62" i="18" l="1"/>
  <c r="C29" i="21"/>
  <c r="E83" i="21"/>
  <c r="E86" i="21" s="1"/>
  <c r="E29" i="21"/>
  <c r="E32" i="21" s="1"/>
  <c r="G29" i="18"/>
  <c r="G32" i="18" s="1"/>
  <c r="C83" i="21"/>
  <c r="F54" i="5"/>
  <c r="D27" i="14"/>
  <c r="D151" i="1"/>
  <c r="I138" i="1"/>
  <c r="I23" i="2" s="1"/>
  <c r="I127" i="1"/>
  <c r="I125" i="1"/>
  <c r="I124" i="1"/>
  <c r="I121" i="1"/>
  <c r="I119" i="1"/>
  <c r="I118" i="1"/>
  <c r="F58" i="5" l="1"/>
  <c r="F62" i="5"/>
  <c r="F56" i="5"/>
  <c r="F60" i="5"/>
  <c r="F64" i="5"/>
  <c r="E29" i="18"/>
  <c r="E32" i="18" s="1"/>
  <c r="F53" i="5"/>
  <c r="F57" i="5"/>
  <c r="F61" i="5"/>
  <c r="F65" i="5"/>
  <c r="F55" i="5"/>
  <c r="F59" i="5"/>
  <c r="F63" i="5"/>
  <c r="H23" i="5"/>
  <c r="D102" i="1" s="1"/>
  <c r="D140" i="1"/>
  <c r="M59" i="2"/>
  <c r="M61" i="2" s="1"/>
  <c r="M69" i="2" s="1"/>
  <c r="I137" i="1"/>
  <c r="I140" i="1" s="1"/>
  <c r="F23" i="5"/>
  <c r="D97" i="1" s="1"/>
  <c r="I97" i="1" s="1"/>
  <c r="E22" i="3"/>
  <c r="E26" i="3" s="1"/>
  <c r="D163" i="1"/>
  <c r="G23" i="5"/>
  <c r="D101" i="1" s="1"/>
  <c r="I101" i="1" s="1"/>
  <c r="A9" i="7"/>
  <c r="E21" i="4"/>
  <c r="E29" i="4" s="1"/>
  <c r="D66" i="5"/>
  <c r="D29" i="14"/>
  <c r="F27" i="14"/>
  <c r="D30" i="14"/>
  <c r="F30" i="14" s="1"/>
  <c r="J23" i="5"/>
  <c r="D75" i="1" s="1"/>
  <c r="D23" i="5"/>
  <c r="D68" i="1" s="1"/>
  <c r="I42" i="5"/>
  <c r="D90" i="1" s="1"/>
  <c r="C29" i="18"/>
  <c r="F66" i="5" l="1"/>
  <c r="C66" i="5" s="1"/>
  <c r="I75" i="1"/>
  <c r="I76" i="1" s="1"/>
  <c r="D76" i="1"/>
  <c r="D32" i="14"/>
  <c r="F29" i="14"/>
  <c r="F24" i="4"/>
  <c r="G24" i="4" s="1"/>
  <c r="I24" i="4" s="1"/>
  <c r="F23" i="4"/>
  <c r="G23" i="4" s="1"/>
  <c r="F17" i="4"/>
  <c r="F20" i="4"/>
  <c r="G20" i="4" s="1"/>
  <c r="I20" i="4" s="1"/>
  <c r="F19" i="4"/>
  <c r="G19" i="4" s="1"/>
  <c r="D82" i="1"/>
  <c r="D83" i="1" s="1"/>
  <c r="D69" i="1"/>
  <c r="I68" i="1"/>
  <c r="G21" i="4" l="1"/>
  <c r="G17" i="4"/>
  <c r="F29" i="4"/>
  <c r="G25" i="4"/>
  <c r="I23" i="4"/>
  <c r="D34" i="14"/>
  <c r="F32" i="14"/>
  <c r="I82" i="1"/>
  <c r="I83" i="1" s="1"/>
  <c r="G83" i="1" s="1"/>
  <c r="I69" i="1"/>
  <c r="G69" i="1" s="1"/>
  <c r="G147" i="1" l="1"/>
  <c r="I147" i="1" s="1"/>
  <c r="G102" i="1"/>
  <c r="I102" i="1" s="1"/>
  <c r="G149" i="1"/>
  <c r="I149" i="1" s="1"/>
  <c r="G150" i="1"/>
  <c r="I150" i="1" s="1"/>
  <c r="G164" i="1"/>
  <c r="I164" i="1" s="1"/>
  <c r="G88" i="1"/>
  <c r="F52" i="21"/>
  <c r="F53" i="21" s="1"/>
  <c r="F85" i="21"/>
  <c r="F86" i="21" s="1"/>
  <c r="C86" i="21" s="1"/>
  <c r="G87" i="1"/>
  <c r="F77" i="18"/>
  <c r="F78" i="18" s="1"/>
  <c r="C78" i="18" s="1"/>
  <c r="F64" i="18"/>
  <c r="F65" i="18" s="1"/>
  <c r="C65" i="18" s="1"/>
  <c r="F51" i="18"/>
  <c r="F52" i="18" s="1"/>
  <c r="C52" i="18" s="1"/>
  <c r="G89" i="1"/>
  <c r="F55" i="21"/>
  <c r="G90" i="1"/>
  <c r="I90" i="1" s="1"/>
  <c r="F31" i="21"/>
  <c r="F32" i="21" s="1"/>
  <c r="C32" i="21" s="1"/>
  <c r="H26" i="3"/>
  <c r="G163" i="1"/>
  <c r="I163" i="1" s="1"/>
  <c r="F31" i="18"/>
  <c r="F32" i="18" s="1"/>
  <c r="C32" i="18" s="1"/>
  <c r="F69" i="21"/>
  <c r="F70" i="21" s="1"/>
  <c r="G165" i="1"/>
  <c r="I165" i="1" s="1"/>
  <c r="F34" i="14"/>
  <c r="I212" i="1"/>
  <c r="D15" i="1" s="1"/>
  <c r="I25" i="4"/>
  <c r="I17" i="4"/>
  <c r="G29" i="4"/>
  <c r="F56" i="21" l="1"/>
  <c r="C56" i="21" s="1"/>
  <c r="C53" i="21"/>
  <c r="D18" i="1"/>
  <c r="I15" i="1"/>
  <c r="I18" i="1" s="1"/>
  <c r="I30" i="2" s="1"/>
  <c r="I31" i="2" s="1"/>
  <c r="K31" i="2" s="1"/>
  <c r="C70" i="21"/>
  <c r="F72" i="21"/>
  <c r="C72" i="21" s="1"/>
  <c r="H27" i="3"/>
  <c r="I26" i="3"/>
  <c r="I151" i="1"/>
  <c r="I27" i="2" s="1"/>
  <c r="H28" i="3" l="1"/>
  <c r="I28" i="3" s="1"/>
  <c r="I27" i="3"/>
  <c r="D33" i="11" l="1"/>
  <c r="D35" i="11" s="1"/>
  <c r="H19" i="6" s="1"/>
  <c r="G203" i="1" s="1"/>
  <c r="I19" i="6" l="1"/>
  <c r="I22" i="6" s="1"/>
  <c r="I132" i="1"/>
  <c r="I133" i="1" s="1"/>
  <c r="I134" i="1" s="1"/>
  <c r="D133" i="1"/>
  <c r="D134" i="1" s="1"/>
  <c r="D100" i="1" s="1"/>
  <c r="D103" i="1" s="1"/>
  <c r="H10" i="3"/>
  <c r="I10" i="3" s="1"/>
  <c r="I13" i="3" s="1"/>
  <c r="I203" i="1"/>
  <c r="I206" i="1" s="1"/>
  <c r="D155" i="1" l="1"/>
  <c r="E18" i="3"/>
  <c r="I100" i="1"/>
  <c r="I103" i="1" s="1"/>
  <c r="I19" i="2"/>
  <c r="G42" i="5" l="1"/>
  <c r="D88" i="1" s="1"/>
  <c r="I88" i="1" s="1"/>
  <c r="H42" i="5" l="1"/>
  <c r="D89" i="1" s="1"/>
  <c r="I89" i="1" s="1"/>
  <c r="F42" i="5"/>
  <c r="D87" i="1" s="1"/>
  <c r="I87" i="1" l="1"/>
  <c r="E23" i="5" l="1"/>
  <c r="D92" i="1" s="1"/>
  <c r="I92" i="1" l="1"/>
  <c r="D95" i="1"/>
  <c r="D105" i="1" s="1"/>
  <c r="D169" i="1" s="1"/>
  <c r="D162" i="1" s="1"/>
  <c r="D166" i="1" s="1"/>
  <c r="D171" i="1" s="1"/>
  <c r="I15" i="2" l="1"/>
  <c r="I28" i="2" s="1"/>
  <c r="K28" i="2" s="1"/>
  <c r="I16" i="2"/>
  <c r="I59" i="2" s="1"/>
  <c r="I61" i="2" s="1"/>
  <c r="I69" i="2" s="1"/>
  <c r="I95" i="1"/>
  <c r="I105" i="1" s="1"/>
  <c r="J5" i="3" l="1"/>
  <c r="I169" i="1"/>
  <c r="F59" i="2"/>
  <c r="F61" i="2" s="1"/>
  <c r="F69" i="2" s="1"/>
  <c r="I24" i="2"/>
  <c r="K24" i="2" s="1"/>
  <c r="I20" i="2"/>
  <c r="K20" i="2" s="1"/>
  <c r="K33" i="2" l="1"/>
  <c r="G59" i="2" s="1"/>
  <c r="H59" i="2" s="1"/>
  <c r="I40" i="2"/>
  <c r="I41" i="2" s="1"/>
  <c r="J33" i="3"/>
  <c r="I162" i="1"/>
  <c r="I166" i="1" s="1"/>
  <c r="J37" i="3"/>
  <c r="J14" i="3"/>
  <c r="I25" i="3" s="1"/>
  <c r="I29" i="3" s="1"/>
  <c r="J29" i="3" s="1"/>
  <c r="J31" i="3" s="1"/>
  <c r="G64" i="2" l="1"/>
  <c r="H64" i="2" s="1"/>
  <c r="G60" i="2"/>
  <c r="H60" i="2" s="1"/>
  <c r="H61" i="2" s="1"/>
  <c r="G63" i="2"/>
  <c r="H63" i="2" s="1"/>
  <c r="I36" i="2"/>
  <c r="I37" i="2" s="1"/>
  <c r="K37" i="2" s="1"/>
  <c r="J34" i="3"/>
  <c r="J35" i="3" s="1"/>
  <c r="J36" i="3" s="1"/>
  <c r="J38" i="3" s="1"/>
  <c r="I171" i="1"/>
  <c r="I11" i="1" s="1"/>
  <c r="I24" i="1" s="1"/>
  <c r="H19" i="4" s="1"/>
  <c r="K41" i="2"/>
  <c r="H65" i="2" l="1"/>
  <c r="H69" i="2" s="1"/>
  <c r="P60" i="2"/>
  <c r="P64" i="2"/>
  <c r="P63" i="2"/>
  <c r="P59" i="2"/>
  <c r="K43" i="2"/>
  <c r="I43" i="2"/>
  <c r="P65" i="2" l="1"/>
  <c r="P61" i="2"/>
  <c r="J63" i="2"/>
  <c r="K63" i="2" s="1"/>
  <c r="J59" i="2"/>
  <c r="K59" i="2" s="1"/>
  <c r="J64" i="2"/>
  <c r="K64" i="2" s="1"/>
  <c r="N64" i="2" s="1"/>
  <c r="J60" i="2"/>
  <c r="K60" i="2" s="1"/>
  <c r="N60" i="2" s="1"/>
  <c r="P69" i="2" l="1"/>
  <c r="Q60" i="2"/>
  <c r="S60" i="2"/>
  <c r="Q64" i="2"/>
  <c r="S64" i="2"/>
  <c r="K61" i="2"/>
  <c r="N59" i="2"/>
  <c r="N63" i="2"/>
  <c r="K65" i="2"/>
  <c r="S59" i="2" l="1"/>
  <c r="Q59" i="2"/>
  <c r="Q61" i="2" s="1"/>
  <c r="N61" i="2"/>
  <c r="S63" i="2"/>
  <c r="S65" i="2" s="1"/>
  <c r="Q63" i="2"/>
  <c r="Q65" i="2" s="1"/>
  <c r="N65" i="2"/>
  <c r="K69" i="2"/>
  <c r="N69" i="2" l="1"/>
  <c r="Q69" i="2"/>
  <c r="S61" i="2"/>
  <c r="S69" i="2" s="1"/>
  <c r="I19" i="4" l="1"/>
  <c r="H21" i="4"/>
  <c r="H29" i="4" s="1"/>
  <c r="D9" i="7" s="1"/>
  <c r="G9" i="7" s="1"/>
  <c r="D23" i="7" l="1"/>
  <c r="I56" i="7"/>
  <c r="I21" i="4"/>
  <c r="I29" i="4" s="1"/>
  <c r="H23" i="7" l="1"/>
  <c r="D24" i="7"/>
  <c r="D25" i="7" l="1"/>
  <c r="H24" i="7"/>
  <c r="K24" i="7" s="1"/>
  <c r="K23" i="7"/>
  <c r="H25" i="7" l="1"/>
  <c r="D26" i="7"/>
  <c r="D27" i="7" l="1"/>
  <c r="H26" i="7"/>
  <c r="K26" i="7" s="1"/>
  <c r="K25" i="7"/>
  <c r="D28" i="7" l="1"/>
  <c r="H27" i="7"/>
  <c r="K27" i="7" l="1"/>
  <c r="D29" i="7"/>
  <c r="H28" i="7"/>
  <c r="K28" i="7" s="1"/>
  <c r="D30" i="7" l="1"/>
  <c r="H29" i="7"/>
  <c r="K29" i="7" s="1"/>
  <c r="H30" i="7" l="1"/>
  <c r="D31" i="7"/>
  <c r="D32" i="7" l="1"/>
  <c r="H31" i="7"/>
  <c r="K31" i="7" s="1"/>
  <c r="K30" i="7"/>
  <c r="D33" i="7" l="1"/>
  <c r="H32" i="7"/>
  <c r="K32" i="7" s="1"/>
  <c r="D34" i="7" l="1"/>
  <c r="H34" i="7" s="1"/>
  <c r="H33" i="7"/>
  <c r="K33" i="7" s="1"/>
  <c r="K34" i="7" l="1"/>
  <c r="K35" i="7" s="1"/>
  <c r="D38" i="7" s="1"/>
  <c r="H38" i="7" s="1"/>
  <c r="K38" i="7" s="1"/>
  <c r="H35" i="7"/>
  <c r="D41" i="7" l="1"/>
  <c r="I41" i="7"/>
  <c r="I42" i="7" l="1"/>
  <c r="I43" i="7" s="1"/>
  <c r="I44" i="7" s="1"/>
  <c r="I45" i="7" s="1"/>
  <c r="I46" i="7" s="1"/>
  <c r="I47" i="7" s="1"/>
  <c r="I48" i="7" s="1"/>
  <c r="I49" i="7" s="1"/>
  <c r="I50" i="7" s="1"/>
  <c r="I51" i="7" s="1"/>
  <c r="I52" i="7" s="1"/>
  <c r="K41" i="7"/>
  <c r="D42" i="7" s="1"/>
  <c r="H41" i="7"/>
  <c r="H42" i="7" l="1"/>
  <c r="K42" i="7"/>
  <c r="D43" i="7" s="1"/>
  <c r="I55" i="7"/>
  <c r="I57" i="7" s="1"/>
  <c r="J31" i="4" s="1"/>
  <c r="J19" i="4" l="1"/>
  <c r="J23" i="4"/>
  <c r="J17" i="4"/>
  <c r="J20" i="4"/>
  <c r="L20" i="4" s="1"/>
  <c r="T60" i="2" s="1"/>
  <c r="U60" i="2" s="1"/>
  <c r="J24" i="4"/>
  <c r="L24" i="4" s="1"/>
  <c r="T64" i="2" s="1"/>
  <c r="U64" i="2" s="1"/>
  <c r="K43" i="7"/>
  <c r="D44" i="7" s="1"/>
  <c r="H43" i="7"/>
  <c r="L17" i="4" l="1"/>
  <c r="K44" i="7"/>
  <c r="D45" i="7" s="1"/>
  <c r="H44" i="7"/>
  <c r="J25" i="4"/>
  <c r="L23" i="4"/>
  <c r="J21" i="4"/>
  <c r="L19" i="4"/>
  <c r="J29" i="4" l="1"/>
  <c r="L25" i="4"/>
  <c r="T63" i="2"/>
  <c r="H45" i="7"/>
  <c r="K45" i="7"/>
  <c r="D46" i="7" s="1"/>
  <c r="L21" i="4"/>
  <c r="T61" i="2" l="1"/>
  <c r="U59" i="2"/>
  <c r="U61" i="2" s="1"/>
  <c r="K46" i="7"/>
  <c r="D47" i="7" s="1"/>
  <c r="H46" i="7"/>
  <c r="T65" i="2"/>
  <c r="U63" i="2"/>
  <c r="U65" i="2" s="1"/>
  <c r="L29" i="4"/>
  <c r="U69" i="2" l="1"/>
  <c r="K47" i="7"/>
  <c r="D48" i="7" s="1"/>
  <c r="H47" i="7"/>
  <c r="T69" i="2"/>
  <c r="H48" i="7" l="1"/>
  <c r="K48" i="7"/>
  <c r="D49" i="7" s="1"/>
  <c r="H49" i="7" l="1"/>
  <c r="K49" i="7"/>
  <c r="D50" i="7" s="1"/>
  <c r="K50" i="7" l="1"/>
  <c r="D51" i="7" s="1"/>
  <c r="H50" i="7"/>
  <c r="K51" i="7" l="1"/>
  <c r="D52" i="7" s="1"/>
  <c r="H51" i="7"/>
  <c r="K52" i="7" l="1"/>
  <c r="H52" i="7"/>
  <c r="H53" i="7" s="1"/>
</calcChain>
</file>

<file path=xl/comments1.xml><?xml version="1.0" encoding="utf-8"?>
<comments xmlns="http://schemas.openxmlformats.org/spreadsheetml/2006/main">
  <authors>
    <author>Mary Williamson</author>
    <author>Jim Martin</author>
  </authors>
  <commentList>
    <comment ref="D9" authorId="0" shapeId="0">
      <text>
        <r>
          <rPr>
            <i/>
            <sz val="9"/>
            <color indexed="81"/>
            <rFont val="Tahoma"/>
            <family val="2"/>
          </rPr>
          <t>Jim Martin</t>
        </r>
        <r>
          <rPr>
            <b/>
            <sz val="9"/>
            <color indexed="81"/>
            <rFont val="Tahoma"/>
            <family val="2"/>
          </rPr>
          <t xml:space="preserve">
Inputs are from the CY Actuarial Reports (UMWA and Non-UMWA).  </t>
        </r>
      </text>
    </comment>
    <comment ref="E9" authorId="1" shapeId="0">
      <text>
        <r>
          <rPr>
            <b/>
            <sz val="9"/>
            <color indexed="81"/>
            <rFont val="Tahoma"/>
            <family val="2"/>
          </rPr>
          <t>Jim Martin:</t>
        </r>
        <r>
          <rPr>
            <sz val="9"/>
            <color indexed="81"/>
            <rFont val="Tahoma"/>
            <family val="2"/>
          </rPr>
          <t xml:space="preserve">
source - S. Busser affidavit from KCP&amp;L</t>
        </r>
      </text>
    </comment>
    <comment ref="D10" authorId="1" shapeId="0">
      <text>
        <r>
          <rPr>
            <b/>
            <sz val="9"/>
            <color indexed="81"/>
            <rFont val="Tahoma"/>
            <family val="2"/>
          </rPr>
          <t>Jim Martin:</t>
        </r>
        <r>
          <rPr>
            <sz val="9"/>
            <color indexed="81"/>
            <rFont val="Tahoma"/>
            <family val="2"/>
          </rPr>
          <t xml:space="preserve">
ratio of retired to total</t>
        </r>
      </text>
    </comment>
    <comment ref="E10" authorId="1" shapeId="0">
      <text>
        <r>
          <rPr>
            <b/>
            <sz val="9"/>
            <color indexed="81"/>
            <rFont val="Tahoma"/>
            <family val="2"/>
          </rPr>
          <t>Jim Martin:</t>
        </r>
        <r>
          <rPr>
            <sz val="9"/>
            <color indexed="81"/>
            <rFont val="Tahoma"/>
            <family val="2"/>
          </rPr>
          <t xml:space="preserve">
ratio of retired to total</t>
        </r>
      </text>
    </comment>
    <comment ref="E12" authorId="1" shapeId="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<sst xmlns="http://schemas.openxmlformats.org/spreadsheetml/2006/main" count="1607" uniqueCount="932">
  <si>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</si>
  <si>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</si>
  <si>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</si>
  <si>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</si>
  <si>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</si>
  <si>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</si>
  <si>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</si>
  <si>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</si>
  <si>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</si>
  <si>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</si>
  <si>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</si>
  <si>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</si>
  <si>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</si>
  <si>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</si>
  <si>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</si>
  <si>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</si>
  <si>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</si>
  <si>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</si>
  <si>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</si>
  <si>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</si>
  <si>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</si>
  <si>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</si>
  <si>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</si>
  <si>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</si>
  <si>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</si>
  <si>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</si>
  <si>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</si>
  <si>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</si>
  <si>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</si>
  <si>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</si>
  <si>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</si>
  <si>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</si>
  <si>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</si>
  <si>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</si>
  <si>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</si>
  <si>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</si>
  <si>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</si>
  <si>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</si>
  <si>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</si>
  <si>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</si>
  <si>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</si>
  <si>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</si>
  <si>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</si>
  <si>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</si>
  <si>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</si>
  <si>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</si>
  <si>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</si>
  <si>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</si>
  <si>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</si>
  <si>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</si>
  <si>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</si>
  <si>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</si>
  <si>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</si>
  <si>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</si>
  <si>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</si>
  <si>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</si>
  <si>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</si>
  <si>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</si>
  <si>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</si>
  <si>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</si>
  <si>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</si>
  <si>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</si>
  <si>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</si>
  <si>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</si>
  <si>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</si>
  <si>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</si>
  <si>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</si>
  <si>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</si>
  <si>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</si>
  <si>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</si>
  <si>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</si>
  <si>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</si>
  <si>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</si>
  <si>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</si>
  <si>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</si>
  <si>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</si>
  <si>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</si>
  <si>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</si>
  <si>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</si>
  <si>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</si>
  <si>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</si>
  <si>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</si>
  <si>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</si>
  <si>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</si>
  <si>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</si>
  <si>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</si>
  <si>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</si>
  <si>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</si>
  <si>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</si>
  <si>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</si>
  <si>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</si>
  <si>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</si>
  <si>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</si>
  <si>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</si>
  <si>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</si>
  <si>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</si>
  <si>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</si>
  <si>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</si>
  <si>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</si>
  <si>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</si>
  <si>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</si>
  <si>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</si>
  <si>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</si>
  <si>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</si>
  <si>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</si>
  <si>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</si>
  <si>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</si>
  <si>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</si>
  <si>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</si>
  <si>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</si>
  <si>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</si>
  <si>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</si>
  <si>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</si>
  <si>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</si>
  <si>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</si>
  <si>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</si>
  <si>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</si>
  <si>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</si>
  <si>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</si>
  <si>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</si>
  <si>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</si>
  <si>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</si>
  <si>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</si>
  <si>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</si>
  <si>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</si>
  <si>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</si>
  <si>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</si>
  <si>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</si>
  <si>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</si>
  <si>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</si>
  <si>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</si>
  <si>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</si>
  <si>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</si>
  <si>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</si>
  <si>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</si>
  <si>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</si>
  <si>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</si>
  <si>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</si>
  <si>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</si>
  <si>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</si>
  <si>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</si>
  <si>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</si>
  <si>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</si>
  <si>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</si>
  <si>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</si>
  <si>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</si>
  <si>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</si>
  <si>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</si>
  <si>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</si>
  <si>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</si>
  <si>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</si>
  <si>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</si>
  <si>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</si>
  <si>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</si>
  <si>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</si>
  <si>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</si>
  <si>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</si>
  <si>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</si>
  <si>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</si>
  <si>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</si>
  <si>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</si>
  <si>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</si>
  <si>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</si>
  <si>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</si>
  <si>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</si>
  <si>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</si>
  <si>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</si>
  <si>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</si>
  <si>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</si>
  <si>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</si>
  <si>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</si>
  <si>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</si>
  <si>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</si>
  <si>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</si>
  <si>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</si>
  <si>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</si>
  <si>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</si>
  <si>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</si>
  <si>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</si>
  <si>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</si>
  <si>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</si>
  <si>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</si>
  <si>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</si>
  <si>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</si>
  <si>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</si>
  <si>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</si>
  <si>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</si>
  <si>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</si>
  <si>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</si>
  <si>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</si>
  <si>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</si>
  <si>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</si>
  <si>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</si>
  <si>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</si>
  <si>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</si>
  <si>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</si>
  <si>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</si>
  <si>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</si>
  <si>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</si>
  <si>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</si>
  <si>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</si>
  <si>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</si>
  <si>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</si>
  <si>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</si>
  <si>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</si>
  <si>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</si>
  <si>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</si>
  <si>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</si>
  <si>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</si>
  <si>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</si>
  <si>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</si>
  <si>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</si>
  <si>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</si>
  <si>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</si>
  <si>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</si>
  <si>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</si>
  <si>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</si>
  <si>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</si>
  <si>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</si>
  <si>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</si>
  <si>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</si>
  <si>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</si>
  <si>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</si>
  <si>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</si>
  <si>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</si>
  <si>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</si>
  <si>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</si>
  <si>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</si>
  <si>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</si>
  <si>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</si>
  <si>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</si>
  <si>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</si>
  <si>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</si>
  <si>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</si>
  <si>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</si>
  <si>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</si>
  <si>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</si>
  <si>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</si>
  <si>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</si>
  <si>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</si>
  <si>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</si>
  <si>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</si>
  <si>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</si>
  <si>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</si>
  <si>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</si>
  <si>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</si>
  <si>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</si>
  <si>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</si>
  <si>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</si>
  <si>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</si>
  <si>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</si>
  <si>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</si>
  <si>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</si>
  <si>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</si>
  <si>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</si>
  <si>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</si>
  <si>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</si>
  <si>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</si>
  <si>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</si>
  <si>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</si>
  <si>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</si>
  <si>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</si>
  <si>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</si>
  <si>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</si>
  <si>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</si>
  <si>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</si>
  <si>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</si>
  <si>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</si>
  <si>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</si>
  <si>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</si>
  <si>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</si>
  <si>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</si>
  <si>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</si>
  <si>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</si>
  <si>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</si>
  <si>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</si>
  <si>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</si>
  <si>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</si>
  <si>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</si>
  <si>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</si>
  <si>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</si>
  <si>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</si>
  <si>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</si>
  <si>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</si>
  <si>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</si>
  <si>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</si>
  <si>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</si>
  <si>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</si>
  <si>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</si>
  <si>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</si>
  <si>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</si>
  <si>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</si>
  <si>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</si>
  <si>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</si>
  <si>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</si>
  <si>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</si>
  <si>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</si>
  <si>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</si>
  <si>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</si>
  <si>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</si>
  <si>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</si>
  <si>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</si>
  <si>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</si>
  <si>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</si>
  <si>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</si>
  <si>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</si>
  <si>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</si>
  <si>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</si>
  <si>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</si>
  <si>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</si>
  <si>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</si>
  <si>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</si>
  <si>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</si>
  <si>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</si>
  <si>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</si>
  <si>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</si>
  <si>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</si>
  <si>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</si>
  <si>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</si>
  <si>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</si>
  <si>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</si>
  <si>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</si>
  <si>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</si>
  <si>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</si>
  <si>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</si>
  <si>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</si>
  <si>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</si>
  <si>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</si>
  <si>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</si>
  <si>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</si>
  <si>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</si>
  <si>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</si>
  <si>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</si>
  <si>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</si>
  <si>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</si>
  <si>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</si>
  <si>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</si>
  <si>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</si>
  <si>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</si>
  <si>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</si>
  <si>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</si>
  <si>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</si>
  <si>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</si>
  <si>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</si>
  <si>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</si>
  <si>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</si>
  <si>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</si>
  <si>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</si>
  <si>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</si>
  <si>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</si>
  <si>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</si>
  <si>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</si>
  <si>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</si>
  <si>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</si>
  <si>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</si>
  <si>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</si>
  <si>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</si>
  <si>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</si>
  <si>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</si>
  <si>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</si>
  <si>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</si>
  <si>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</si>
  <si>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</si>
  <si>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</si>
  <si>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</si>
  <si>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</si>
  <si>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</si>
  <si>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</si>
  <si>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</si>
  <si>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</si>
  <si>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</si>
  <si>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</si>
  <si>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</si>
  <si>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</si>
  <si>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</si>
  <si>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</si>
  <si>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</si>
  <si>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</si>
  <si>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</si>
  <si>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</si>
  <si>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</si>
  <si>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</si>
  <si>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</si>
  <si>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</si>
  <si>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</si>
  <si>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</si>
  <si>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</si>
  <si>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</si>
  <si>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</si>
  <si>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</si>
  <si>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</si>
  <si>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</si>
  <si>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</si>
  <si>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</si>
  <si>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</si>
  <si>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</si>
  <si>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</si>
  <si>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</si>
  <si>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</si>
  <si>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</si>
  <si>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</si>
  <si>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</si>
  <si>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</si>
  <si>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</si>
  <si>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</si>
  <si>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</si>
  <si>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</si>
  <si>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</si>
  <si>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</si>
  <si>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</si>
  <si>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</si>
  <si>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</si>
  <si>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</si>
  <si>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</si>
  <si>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</si>
  <si>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</si>
  <si>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</si>
  <si>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</si>
  <si>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</si>
  <si>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</si>
  <si>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</si>
  <si>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</si>
  <si>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</si>
  <si>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</si>
  <si>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</si>
  <si>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</si>
  <si>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</si>
  <si>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</si>
  <si>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</si>
  <si>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</si>
  <si>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</si>
  <si>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</si>
  <si>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</si>
  <si>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</si>
  <si>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</si>
  <si>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</si>
  <si>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</si>
  <si>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</si>
  <si>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</si>
  <si>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</si>
  <si>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</si>
  <si>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</si>
  <si>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</si>
  <si>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</si>
  <si>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</si>
  <si>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</si>
  <si>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</si>
  <si>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</si>
  <si>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</si>
  <si>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</si>
  <si>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</si>
  <si>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</si>
  <si>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</si>
  <si>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</si>
  <si>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</si>
  <si>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</si>
  <si>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</si>
  <si>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</si>
  <si>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</si>
  <si>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</si>
  <si>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</si>
  <si>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</si>
  <si>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</si>
  <si>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</si>
  <si>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</si>
  <si>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</si>
  <si>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</si>
  <si>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</si>
  <si>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</si>
  <si>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</si>
  <si>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</si>
  <si>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</si>
  <si>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</si>
  <si>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</si>
  <si>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</si>
  <si>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</si>
  <si>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</si>
  <si>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</si>
  <si>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</si>
  <si>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</si>
  <si>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</si>
  <si>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</si>
  <si>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</si>
  <si>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</si>
  <si>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</si>
  <si>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</si>
  <si>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</si>
  <si>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</si>
  <si>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</si>
  <si>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</si>
  <si>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</si>
  <si>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</si>
  <si>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</si>
  <si>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</si>
  <si>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</si>
  <si>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</si>
  <si>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</si>
  <si>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</si>
  <si>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</si>
  <si>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</si>
  <si>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</si>
  <si>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</si>
  <si>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</si>
  <si>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</si>
  <si>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</si>
  <si>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</si>
  <si>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</si>
  <si>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</si>
  <si>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</si>
  <si>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</si>
  <si>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</si>
  <si>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</si>
  <si>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</si>
  <si>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</si>
  <si>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</si>
  <si>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</si>
  <si>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</si>
  <si>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</si>
  <si>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</si>
  <si>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</si>
  <si>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</si>
  <si>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</si>
  <si>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</si>
  <si>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</si>
  <si>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</si>
  <si>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</si>
  <si>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</si>
  <si>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</si>
  <si>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</si>
  <si>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</si>
  <si>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</si>
  <si>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</si>
  <si>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</si>
  <si>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</si>
  <si>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</si>
  <si>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</si>
  <si>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</si>
  <si>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</si>
  <si>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</si>
  <si>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</si>
  <si>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</si>
  <si>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</si>
  <si>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</si>
  <si>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</si>
  <si>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</si>
  <si>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</si>
  <si>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</si>
  <si>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</si>
  <si>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</si>
  <si>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</si>
  <si>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</si>
  <si>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</si>
  <si>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</si>
  <si>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</si>
  <si>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</si>
  <si>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</si>
  <si>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</si>
  <si>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</si>
  <si>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</si>
  <si>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</si>
  <si>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</si>
  <si>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</si>
  <si>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</si>
  <si>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</si>
  <si>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</si>
  <si>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</si>
  <si>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</si>
  <si>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</si>
  <si>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</si>
  <si>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</si>
  <si>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</si>
  <si>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</si>
  <si>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</si>
  <si>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</si>
  <si>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</si>
  <si>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</si>
  <si>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</si>
  <si>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</si>
  <si>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</si>
  <si>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</si>
  <si>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</si>
  <si>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</si>
  <si>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</si>
  <si>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</si>
  <si>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</si>
  <si>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</si>
  <si>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</si>
  <si>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</si>
  <si>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</si>
  <si>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</si>
  <si>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</si>
  <si>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</si>
  <si>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</si>
  <si>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</si>
  <si>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</si>
  <si>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</si>
  <si>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</si>
  <si>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</si>
  <si>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</si>
  <si>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</si>
  <si>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</si>
  <si>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</si>
  <si>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</si>
  <si>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</si>
  <si>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</si>
  <si>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</si>
  <si>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</si>
  <si>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</si>
  <si>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</si>
  <si>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</si>
  <si>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</si>
  <si>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</si>
  <si>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</si>
  <si>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</si>
  <si>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</si>
  <si>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</si>
  <si>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</si>
  <si>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</si>
  <si>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</si>
  <si>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</si>
  <si>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</si>
  <si>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</si>
  <si>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</si>
  <si>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</si>
  <si>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</si>
  <si>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</si>
  <si>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</si>
  <si>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</si>
  <si>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</si>
  <si>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</si>
  <si>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</si>
  <si>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</si>
  <si>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</si>
  <si>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</si>
  <si>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</si>
  <si>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</si>
  <si>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</si>
  <si>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</si>
  <si>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</si>
  <si>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</si>
  <si>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</si>
  <si>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</si>
  <si>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</si>
  <si>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</si>
  <si>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</si>
  <si>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</si>
  <si>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</si>
  <si>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</si>
  <si>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</si>
  <si>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</si>
  <si>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</si>
  <si>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</si>
  <si>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</si>
  <si>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</si>
  <si>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</si>
  <si>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</si>
  <si>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</si>
  <si>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</si>
  <si>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</si>
  <si>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</si>
  <si>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</si>
  <si>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</si>
  <si>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</si>
  <si>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</si>
  <si>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</si>
  <si>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</si>
  <si>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</si>
  <si>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</si>
  <si>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</si>
  <si>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</si>
  <si>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</si>
  <si>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</si>
  <si>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</si>
  <si>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</si>
  <si>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</si>
  <si>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</si>
  <si>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</si>
  <si>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</si>
  <si>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</si>
  <si>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</si>
  <si>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</si>
  <si>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</si>
  <si>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</si>
  <si>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</si>
  <si>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</si>
  <si>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</si>
  <si>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</si>
  <si>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</si>
  <si>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</si>
  <si>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</si>
  <si>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</si>
  <si>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</si>
  <si>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</si>
  <si>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</si>
  <si>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</si>
  <si>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</si>
  <si>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</si>
  <si>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</si>
  <si>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</si>
  <si>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</si>
  <si>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</si>
  <si>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</si>
  <si>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</si>
  <si>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</si>
  <si>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</si>
  <si>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</si>
  <si>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</si>
  <si>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</si>
  <si>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</si>
  <si>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</si>
  <si>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</si>
  <si>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</si>
  <si>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</si>
  <si>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</si>
  <si>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</si>
  <si>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</si>
  <si>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</si>
  <si>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</si>
  <si>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</si>
  <si>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</si>
  <si>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</si>
  <si>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</si>
  <si>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</si>
  <si>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</si>
  <si>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</si>
  <si>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</si>
  <si>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</si>
  <si>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</si>
  <si>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</si>
  <si>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</si>
  <si>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</si>
  <si>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</si>
  <si>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</si>
  <si>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</si>
  <si>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</si>
  <si>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</si>
  <si>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</si>
  <si>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</si>
  <si>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</si>
  <si>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</si>
  <si>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</si>
  <si>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</si>
  <si>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</si>
  <si>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 xml:space="preserve">
(Note H)</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</si>
  <si>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</si>
  <si>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</si>
  <si>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</si>
  <si>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</si>
  <si>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</si>
  <si>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</si>
  <si>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</si>
  <si>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</si>
  <si>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</si>
  <si>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</si>
  <si>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</si>
  <si>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</si>
  <si>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</si>
  <si>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</si>
  <si>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</si>
  <si>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</si>
  <si>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</si>
  <si>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</si>
  <si>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</si>
  <si>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</si>
  <si>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</si>
  <si>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</si>
  <si>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</si>
  <si>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</si>
  <si>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</si>
  <si>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</si>
  <si>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</si>
  <si>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</si>
  <si>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</si>
  <si>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</si>
  <si>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</si>
  <si>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</si>
  <si>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</si>
  <si>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</si>
  <si>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</si>
  <si>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</si>
  <si>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</si>
  <si>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</si>
  <si>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</si>
  <si>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</si>
  <si>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</si>
  <si>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</si>
  <si>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</si>
  <si>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</si>
  <si>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</si>
  <si>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</si>
  <si>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</si>
  <si>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</si>
  <si>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</si>
  <si>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</si>
  <si>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</si>
  <si>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</si>
  <si>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</si>
  <si>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</si>
  <si>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</si>
  <si>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</si>
  <si>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</si>
  <si>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</si>
  <si>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</si>
  <si>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</si>
  <si>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</si>
  <si>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</si>
  <si>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</si>
  <si>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</si>
  <si>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</si>
  <si>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</si>
  <si>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</si>
  <si>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</si>
  <si>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</si>
  <si>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</si>
  <si>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</si>
  <si>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</si>
  <si>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</si>
  <si>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</si>
  <si>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</si>
  <si>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</si>
  <si>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</si>
  <si>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</si>
  <si>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</si>
  <si>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</si>
  <si>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</si>
  <si>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</si>
  <si>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</si>
  <si>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</si>
  <si>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</si>
  <si>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</si>
  <si>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</si>
  <si>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</si>
  <si>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</si>
  <si>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</si>
  <si>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</si>
  <si>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</si>
  <si>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Project Net Plant is the Project Gross Plant Identified in Column 3 less the associated Accumulated Depreciation plus CWIP in rate base, if applicable and Unamortized Abandoned Plant,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</si>
  <si>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</si>
  <si>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</si>
  <si>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</si>
  <si>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</si>
  <si>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</si>
  <si>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</si>
  <si>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</si>
  <si>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</si>
  <si>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</si>
  <si>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</si>
  <si>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</si>
  <si>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</si>
  <si>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</si>
  <si>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</si>
  <si>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</si>
  <si>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</si>
  <si>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</si>
  <si>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</si>
  <si>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</si>
  <si>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</si>
  <si>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</si>
  <si>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</si>
  <si>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</si>
  <si>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</si>
  <si>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</si>
  <si>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</si>
  <si>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</si>
  <si>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</si>
  <si>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</si>
  <si>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</si>
  <si>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</si>
  <si>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</si>
  <si>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</si>
  <si>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</si>
  <si>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To be completed in conjunction with Attachment H-30A.</t>
  </si>
  <si>
    <t>Attachment H-30A</t>
  </si>
  <si>
    <t>Attach H-30A, p 3, line 17 col. 5, less line 14 col. 5</t>
  </si>
  <si>
    <t>Attach H-30A, p 3, line 20, col 5 (Note C)</t>
  </si>
  <si>
    <t>Attach H-30A, p 3, line 32 col 5</t>
  </si>
  <si>
    <t>Attach H-30A, p 1, line 6 col 5</t>
  </si>
  <si>
    <t>Attach H-30A, p 3, line 46 col 5</t>
  </si>
  <si>
    <t>Attach H-30A, p 3, line 48 col 5</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</si>
  <si>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H-30A will not be entered on this schedule. </t>
  </si>
  <si>
    <t>Gross Transmission Plant is that identified on page 2 line 2 of Attachment H-30A inclusive of any CWIP included in rate base when authorized by FERC order.</t>
  </si>
  <si>
    <t>Net Plant is that identified on page 2 line 14 of Attachment H-30A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</si>
  <si>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H-30A, page 3, line 19, plus amortization of Abandoned Plant at Attachment H-30A, page 3, line 21, if applicable.</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</si>
  <si>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H-30A.</t>
  </si>
  <si>
    <t xml:space="preserve">This Attachment 8 is to be utilized to determine the cost of debt prior to issuing non-construction financing.  Once non-construction financing is issued the cost of debt shall be determined using the methodology described in Note Q on Attachment H-30A. </t>
  </si>
  <si>
    <t>Note A - Projected ATRR for the true-up year from Page 1, Line 1 of Projection Attachment H-30A minus Line 6 of Projection Attachment H-30A.</t>
  </si>
  <si>
    <t>Note B - Actual Net ATRR for the true-up year from Page 1, Line 10 of True-Up Attachment H-30A.</t>
  </si>
  <si>
    <t>Line 25 (a), Note A and Attachment H-30A Note Q</t>
  </si>
  <si>
    <t>Line 25 (b), Note B and Attachment H-30A Note Q</t>
  </si>
  <si>
    <t>Line 7, Note C  and Attachment H-30A Notes Q and T</t>
  </si>
  <si>
    <t>Remaining Attachment H-30A</t>
  </si>
  <si>
    <t>(Notes Q &amp; R from Attachment H-30A)</t>
  </si>
  <si>
    <t>(Notes Q, R, &amp; T from Attachment H-30A)</t>
  </si>
  <si>
    <t>Cost = Attachment H-30A, page 4, Line 17, Cost plus 100 bp</t>
  </si>
  <si>
    <t xml:space="preserve">       and FIT, SIT &amp; p are as given in Attachment H-30A footnote N.</t>
  </si>
  <si>
    <t>Attachment H-30A, Page 3, Line 39</t>
  </si>
  <si>
    <t>Attachment H-30A, Page 3, Line 40</t>
  </si>
  <si>
    <t>Attachment H-30A, Page 3, Line 41</t>
  </si>
  <si>
    <t>Return    (Attach. H-30A, page 3 line 48 col 5)</t>
  </si>
  <si>
    <t>Income Tax    (Attach. H-30A, page 3 line 46 col 5)</t>
  </si>
  <si>
    <t xml:space="preserve"> in Attachment H-30A that are not the result of a timing difference.</t>
  </si>
  <si>
    <t>Rate Formula Template - Attachment H-30A</t>
  </si>
  <si>
    <t>Transource Maryland, LLC</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</si>
  <si>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H-30A that are not the result of a timing difference, including but not limited to depreciation related to capitalized AFUDC equity and meals and entertainment deductions.</t>
  </si>
  <si>
    <t>PJM Market Efficiency Project 9A</t>
  </si>
  <si>
    <t>b2743.5, b2752.5</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</si>
  <si>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</si>
  <si>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</si>
  <si>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</si>
  <si>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</si>
  <si>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For  the 12 months ended 12/31/20</t>
  </si>
  <si>
    <t>520A  Provision for Possible Revenue Refunds</t>
  </si>
  <si>
    <t>Revenue Refund Timing Differences</t>
  </si>
  <si>
    <t>601E- INSURANCE PREMIUMS ACCRUED</t>
  </si>
  <si>
    <t>Book Accrual Timing Differences</t>
  </si>
  <si>
    <t>612Y  Accrued Companywide Incentive Plan</t>
  </si>
  <si>
    <t>911Q-DSIT  DSIT Entry-Normalized</t>
  </si>
  <si>
    <t>Federal taxable loss</t>
  </si>
  <si>
    <t>014C-MD - NOL-State C/F-Deferred Tax Asset</t>
  </si>
  <si>
    <t xml:space="preserve">Maryland taxable loss </t>
  </si>
  <si>
    <t>712K  Capitalized Software Cost</t>
  </si>
  <si>
    <t>Related to Capitalized Software Timing Differences</t>
  </si>
  <si>
    <t>310A AOFUDC</t>
  </si>
  <si>
    <t>Related to Capitalized Interest Timing Differences</t>
  </si>
  <si>
    <t>960F-XS Exess ADFIT 282.1 - Protected</t>
  </si>
  <si>
    <t>Related to Excess ADIT on Plant Timing Differences</t>
  </si>
  <si>
    <t>DFIT on Maryland State NOL carryforward in 190</t>
  </si>
  <si>
    <t>Electric operations DSIT</t>
  </si>
  <si>
    <t>671S Reg Asset - Pre Construction</t>
  </si>
  <si>
    <t>Book Deferral Timing Differences</t>
  </si>
  <si>
    <t>960F-XS Excess ADFIT 283.1 - Unprotected</t>
  </si>
  <si>
    <t>Related to Excess ADIT on Non-Plant Timing Differences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</si>
</sst>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20">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8" fillId="26" borderId="0" applyNumberFormat="0" applyBorder="0" applyAlignment="0" applyProtection="0"/>
    <xf numFmtId="0" fontId="148" fillId="26" borderId="0" applyNumberFormat="0" applyBorder="0" applyAlignment="0" applyProtection="0"/>
    <xf numFmtId="0" fontId="106" fillId="26" borderId="0" applyNumberFormat="0" applyBorder="0" applyAlignment="0" applyProtection="0"/>
    <xf numFmtId="0" fontId="146"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8" fillId="23" borderId="0" applyNumberFormat="0" applyBorder="0" applyAlignment="0" applyProtection="0"/>
    <xf numFmtId="0" fontId="148" fillId="23" borderId="0" applyNumberFormat="0" applyBorder="0" applyAlignment="0" applyProtection="0"/>
    <xf numFmtId="0" fontId="106" fillId="23" borderId="0" applyNumberFormat="0" applyBorder="0" applyAlignment="0" applyProtection="0"/>
    <xf numFmtId="0" fontId="146"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8" fillId="24" borderId="0" applyNumberFormat="0" applyBorder="0" applyAlignment="0" applyProtection="0"/>
    <xf numFmtId="0" fontId="148" fillId="24" borderId="0" applyNumberFormat="0" applyBorder="0" applyAlignment="0" applyProtection="0"/>
    <xf numFmtId="0" fontId="106" fillId="24" borderId="0" applyNumberFormat="0" applyBorder="0" applyAlignment="0" applyProtection="0"/>
    <xf numFmtId="0" fontId="146"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29" borderId="0" applyNumberFormat="0" applyBorder="0" applyAlignment="0" applyProtection="0"/>
    <xf numFmtId="0" fontId="148" fillId="29" borderId="0" applyNumberFormat="0" applyBorder="0" applyAlignment="0" applyProtection="0"/>
    <xf numFmtId="0" fontId="106" fillId="29" borderId="0" applyNumberFormat="0" applyBorder="0" applyAlignment="0" applyProtection="0"/>
    <xf numFmtId="0" fontId="146"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06" fillId="30" borderId="0" applyNumberFormat="0" applyBorder="0" applyAlignment="0" applyProtection="0"/>
    <xf numFmtId="0" fontId="146"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8" fillId="31" borderId="0" applyNumberFormat="0" applyBorder="0" applyAlignment="0" applyProtection="0"/>
    <xf numFmtId="0" fontId="148" fillId="31" borderId="0" applyNumberFormat="0" applyBorder="0" applyAlignment="0" applyProtection="0"/>
    <xf numFmtId="0" fontId="106" fillId="31" borderId="0" applyNumberFormat="0" applyBorder="0" applyAlignment="0" applyProtection="0"/>
    <xf numFmtId="0" fontId="146"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8" fillId="32" borderId="0" applyNumberFormat="0" applyBorder="0" applyAlignment="0" applyProtection="0"/>
    <xf numFmtId="0" fontId="148" fillId="32" borderId="0" applyNumberFormat="0" applyBorder="0" applyAlignment="0" applyProtection="0"/>
    <xf numFmtId="0" fontId="106" fillId="32" borderId="0" applyNumberFormat="0" applyBorder="0" applyAlignment="0" applyProtection="0"/>
    <xf numFmtId="0" fontId="146"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33" borderId="0" applyNumberFormat="0" applyBorder="0" applyAlignment="0" applyProtection="0"/>
    <xf numFmtId="0" fontId="148" fillId="33" borderId="0" applyNumberFormat="0" applyBorder="0" applyAlignment="0" applyProtection="0"/>
    <xf numFmtId="0" fontId="106" fillId="33" borderId="0" applyNumberFormat="0" applyBorder="0" applyAlignment="0" applyProtection="0"/>
    <xf numFmtId="0" fontId="146"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9" fillId="17" borderId="0" applyNumberFormat="0" applyBorder="0" applyAlignment="0" applyProtection="0"/>
    <xf numFmtId="0" fontId="149" fillId="17" borderId="0" applyNumberFormat="0" applyBorder="0" applyAlignment="0" applyProtection="0"/>
    <xf numFmtId="0" fontId="107" fillId="17" borderId="0" applyNumberFormat="0" applyBorder="0" applyAlignment="0" applyProtection="0"/>
    <xf numFmtId="0" fontId="137"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0" fillId="34" borderId="25" applyNumberFormat="0" applyAlignment="0" applyProtection="0"/>
    <xf numFmtId="0" fontId="150" fillId="34" borderId="25" applyNumberFormat="0" applyAlignment="0" applyProtection="0"/>
    <xf numFmtId="0" fontId="108" fillId="34" borderId="25" applyNumberFormat="0" applyAlignment="0" applyProtection="0"/>
    <xf numFmtId="0" fontId="141"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51" fillId="35" borderId="26" applyNumberFormat="0" applyAlignment="0" applyProtection="0"/>
    <xf numFmtId="0" fontId="151" fillId="35" borderId="26" applyNumberFormat="0" applyAlignment="0" applyProtection="0"/>
    <xf numFmtId="0" fontId="109" fillId="35" borderId="26" applyNumberFormat="0" applyAlignment="0" applyProtection="0"/>
    <xf numFmtId="0" fontId="143"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5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52" fillId="0" borderId="0" applyFont="0" applyFill="0" applyBorder="0" applyAlignment="0" applyProtection="0"/>
    <xf numFmtId="0" fontId="152"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10" fillId="0" borderId="0" applyNumberFormat="0" applyFill="0" applyBorder="0" applyAlignment="0" applyProtection="0"/>
    <xf numFmtId="0" fontId="14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52" fillId="0" borderId="0" applyFont="0" applyFill="0" applyBorder="0" applyAlignment="0" applyProtection="0"/>
    <xf numFmtId="0" fontId="154" fillId="18" borderId="0" applyNumberFormat="0" applyBorder="0" applyAlignment="0" applyProtection="0"/>
    <xf numFmtId="0" fontId="154" fillId="18" borderId="0" applyNumberFormat="0" applyBorder="0" applyAlignment="0" applyProtection="0"/>
    <xf numFmtId="0" fontId="111" fillId="18" borderId="0" applyNumberFormat="0" applyBorder="0" applyAlignment="0" applyProtection="0"/>
    <xf numFmtId="0" fontId="136"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3" fillId="0" borderId="0" applyFont="0" applyFill="0" applyBorder="0" applyAlignment="0" applyProtection="0"/>
    <xf numFmtId="0" fontId="156"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9" fillId="0" borderId="0" applyFont="0" applyFill="0" applyBorder="0" applyAlignment="0" applyProtection="0"/>
    <xf numFmtId="0" fontId="158"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12" fillId="0" borderId="27" applyNumberFormat="0" applyFill="0" applyAlignment="0" applyProtection="0"/>
    <xf numFmtId="0" fontId="135"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12" fillId="0" borderId="0" applyNumberFormat="0" applyFill="0" applyBorder="0" applyAlignment="0" applyProtection="0"/>
    <xf numFmtId="0" fontId="135"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60" fillId="21" borderId="25" applyNumberFormat="0" applyAlignment="0" applyProtection="0"/>
    <xf numFmtId="0" fontId="139"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61" fillId="0" borderId="28" applyNumberFormat="0" applyFill="0" applyAlignment="0" applyProtection="0"/>
    <xf numFmtId="0" fontId="161" fillId="0" borderId="28" applyNumberFormat="0" applyFill="0" applyAlignment="0" applyProtection="0"/>
    <xf numFmtId="0" fontId="114" fillId="0" borderId="28" applyNumberFormat="0" applyFill="0" applyAlignment="0" applyProtection="0"/>
    <xf numFmtId="0" fontId="142"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62" fillId="36" borderId="0" applyNumberFormat="0" applyBorder="0" applyAlignment="0" applyProtection="0"/>
    <xf numFmtId="0" fontId="162" fillId="36" borderId="0" applyNumberFormat="0" applyBorder="0" applyAlignment="0" applyProtection="0"/>
    <xf numFmtId="0" fontId="115" fillId="36" borderId="0" applyNumberFormat="0" applyBorder="0" applyAlignment="0" applyProtection="0"/>
    <xf numFmtId="0" fontId="138"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3" fillId="0" borderId="0"/>
    <xf numFmtId="0" fontId="38" fillId="0" borderId="0"/>
    <xf numFmtId="0" fontId="164" fillId="0" borderId="0"/>
    <xf numFmtId="0" fontId="38" fillId="0" borderId="0"/>
    <xf numFmtId="0" fontId="164" fillId="0" borderId="0"/>
    <xf numFmtId="0" fontId="17" fillId="0" borderId="0"/>
    <xf numFmtId="0" fontId="1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5" fillId="34" borderId="30" applyNumberFormat="0" applyAlignment="0" applyProtection="0"/>
    <xf numFmtId="0" fontId="165" fillId="34" borderId="30" applyNumberFormat="0" applyAlignment="0" applyProtection="0"/>
    <xf numFmtId="0" fontId="116" fillId="34" borderId="30" applyNumberFormat="0" applyAlignment="0" applyProtection="0"/>
    <xf numFmtId="0" fontId="140"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4"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4"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6"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4"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4"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52" fillId="0" borderId="2" applyNumberFormat="0" applyFont="0" applyFill="0" applyAlignment="0" applyProtection="0"/>
    <xf numFmtId="0" fontId="152" fillId="0" borderId="2" applyNumberFormat="0" applyFont="0" applyFill="0" applyAlignment="0" applyProtection="0"/>
    <xf numFmtId="0" fontId="17" fillId="0" borderId="0" applyFont="0" applyFill="0" applyBorder="0" applyAlignment="0" applyProtection="0"/>
    <xf numFmtId="0" fontId="167"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18" fillId="0" borderId="0" applyNumberFormat="0" applyFill="0" applyBorder="0" applyAlignment="0" applyProtection="0"/>
    <xf numFmtId="0" fontId="14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7" fillId="0" borderId="0"/>
  </cellStyleXfs>
  <cellXfs count="1038">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171" fontId="57" fillId="14" borderId="0" xfId="265" applyNumberFormat="1" applyFont="1" applyFill="1" applyAlignment="1">
      <alignment horizontal="right"/>
    </xf>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5"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5"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15" borderId="0" xfId="59" applyFont="1" applyFill="1"/>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7" fillId="0" borderId="0" xfId="184" applyFont="1"/>
    <xf numFmtId="0" fontId="24" fillId="0" borderId="0" xfId="184" applyFont="1"/>
    <xf numFmtId="0" fontId="147"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7"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70"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71" fillId="0" borderId="0" xfId="9380" applyFont="1" applyAlignment="1">
      <alignment horizontal="center" vertical="top" wrapText="1"/>
    </xf>
    <xf numFmtId="3" fontId="172"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7" fillId="0" borderId="0" xfId="184" applyFont="1" applyFill="1" applyAlignment="1">
      <alignment horizontal="center"/>
    </xf>
    <xf numFmtId="0" fontId="147" fillId="0" borderId="0" xfId="184" applyFont="1" applyFill="1" applyBorder="1" applyAlignment="1">
      <alignment horizontal="centerContinuous"/>
    </xf>
    <xf numFmtId="41" fontId="147" fillId="0" borderId="0" xfId="184" applyNumberFormat="1" applyFont="1" applyFill="1" applyBorder="1" applyAlignment="1">
      <alignment horizontal="center"/>
    </xf>
    <xf numFmtId="0" fontId="147" fillId="0" borderId="0" xfId="184" applyFont="1" applyFill="1" applyBorder="1" applyAlignment="1">
      <alignment horizontal="left"/>
    </xf>
    <xf numFmtId="0" fontId="147" fillId="0" borderId="0" xfId="184" applyFont="1" applyFill="1" applyBorder="1" applyAlignment="1">
      <alignment horizontal="center"/>
    </xf>
    <xf numFmtId="175" fontId="147"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10" fontId="57" fillId="15" borderId="0" xfId="187" applyNumberFormat="1" applyFont="1" applyFill="1" applyBorder="1"/>
    <xf numFmtId="0" fontId="57" fillId="14" borderId="0" xfId="187" applyFont="1" applyFill="1" applyBorder="1"/>
    <xf numFmtId="10" fontId="57" fillId="15" borderId="0" xfId="187"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10" fontId="57" fillId="14" borderId="0" xfId="265" applyNumberFormat="1" applyFont="1" applyFill="1" applyAlignment="1" applyProtection="1">
      <alignment vertical="top"/>
      <protection locked="0"/>
    </xf>
    <xf numFmtId="0" fontId="17" fillId="14" borderId="42" xfId="9819" applyFont="1" applyFill="1" applyBorder="1" applyAlignment="1">
      <alignment wrapText="1"/>
    </xf>
    <xf numFmtId="0" fontId="17" fillId="14" borderId="41" xfId="9819" applyFont="1" applyFill="1" applyBorder="1" applyAlignment="1">
      <alignment wrapText="1"/>
    </xf>
    <xf numFmtId="0" fontId="57" fillId="15" borderId="0" xfId="187" applyFont="1" applyFill="1" applyBorder="1"/>
    <xf numFmtId="10" fontId="57" fillId="15" borderId="0" xfId="282" applyNumberFormat="1" applyFont="1" applyFill="1" applyBorder="1"/>
    <xf numFmtId="175" fontId="57" fillId="14" borderId="0" xfId="59" applyNumberFormat="1" applyFont="1" applyFill="1" applyBorder="1"/>
    <xf numFmtId="175" fontId="57" fillId="15" borderId="3" xfId="59" applyNumberFormat="1" applyFont="1" applyFill="1" applyBorder="1"/>
    <xf numFmtId="175" fontId="57" fillId="15" borderId="0" xfId="86" applyNumberFormat="1" applyFont="1" applyFill="1" applyBorder="1" applyAlignment="1">
      <alignment horizontal="right"/>
    </xf>
    <xf numFmtId="0" fontId="57" fillId="0" borderId="0" xfId="210" applyNumberFormat="1" applyFont="1" applyFill="1" applyAlignment="1" applyProtection="1">
      <alignment vertical="top" wrapText="1"/>
      <protection locked="0"/>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49" fontId="57" fillId="0" borderId="0" xfId="201" applyNumberFormat="1" applyFont="1" applyFill="1" applyBorder="1" applyAlignment="1">
      <alignment horizontal="left" vertical="top"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64" fillId="0" borderId="0" xfId="211" applyFont="1" applyAlignment="1">
      <alignment horizontal="center" wrapText="1"/>
    </xf>
    <xf numFmtId="0" fontId="147" fillId="0" borderId="0" xfId="184" applyFont="1" applyFill="1" applyBorder="1" applyAlignment="1">
      <alignment horizontal="center"/>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3" fontId="17" fillId="0" borderId="0" xfId="9380" applyFont="1" applyAlignment="1">
      <alignment horizontal="center" wrapText="1"/>
    </xf>
    <xf numFmtId="3" fontId="169"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9820">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1 2 2" xfId="1062"/>
    <cellStyle name="20% - Accent1 3" xfId="1063"/>
    <cellStyle name="20% - Accent1 4" xfId="1064"/>
    <cellStyle name="20% - Accent1 5" xfId="1065"/>
    <cellStyle name="20% - Accent1 5 2" xfId="1066"/>
    <cellStyle name="20% - Accent1 5 2 2" xfId="1067"/>
    <cellStyle name="20% - Accent1 5 2 3" xfId="1068"/>
    <cellStyle name="20% - Accent1 5 3" xfId="1069"/>
    <cellStyle name="20% - Accent1 5 4" xfId="1070"/>
    <cellStyle name="20% - Accent1 5 5" xfId="1071"/>
    <cellStyle name="20% - Accent1 6" xfId="1072"/>
    <cellStyle name="20% - Accent1 7" xfId="1073"/>
    <cellStyle name="20% - Accent1 8" xfId="1074"/>
    <cellStyle name="20% - Accent1 9" xfId="1075"/>
    <cellStyle name="20% - Accent2 2" xfId="558"/>
    <cellStyle name="20% - Accent2 2 2" xfId="1076"/>
    <cellStyle name="20% - Accent2 3" xfId="1077"/>
    <cellStyle name="20% - Accent2 4" xfId="1078"/>
    <cellStyle name="20% - Accent2 5" xfId="1079"/>
    <cellStyle name="20% - Accent2 5 2" xfId="1080"/>
    <cellStyle name="20% - Accent2 5 2 2" xfId="1081"/>
    <cellStyle name="20% - Accent2 5 2 3" xfId="1082"/>
    <cellStyle name="20% - Accent2 5 3" xfId="1083"/>
    <cellStyle name="20% - Accent2 5 4" xfId="1084"/>
    <cellStyle name="20% - Accent2 5 5" xfId="1085"/>
    <cellStyle name="20% - Accent2 6" xfId="1086"/>
    <cellStyle name="20% - Accent2 7" xfId="1087"/>
    <cellStyle name="20% - Accent2 8" xfId="1088"/>
    <cellStyle name="20% - Accent2 9" xfId="1089"/>
    <cellStyle name="20% - Accent3 2" xfId="559"/>
    <cellStyle name="20% - Accent3 2 2" xfId="1090"/>
    <cellStyle name="20% - Accent3 3" xfId="1091"/>
    <cellStyle name="20% - Accent3 4" xfId="1092"/>
    <cellStyle name="20% - Accent3 5" xfId="1093"/>
    <cellStyle name="20% - Accent3 5 2" xfId="1094"/>
    <cellStyle name="20% - Accent3 5 2 2" xfId="1095"/>
    <cellStyle name="20% - Accent3 5 2 3" xfId="1096"/>
    <cellStyle name="20% - Accent3 5 3" xfId="1097"/>
    <cellStyle name="20% - Accent3 5 4" xfId="1098"/>
    <cellStyle name="20% - Accent3 5 5" xfId="1099"/>
    <cellStyle name="20% - Accent3 6" xfId="1100"/>
    <cellStyle name="20% - Accent3 7" xfId="1101"/>
    <cellStyle name="20% - Accent3 8" xfId="1102"/>
    <cellStyle name="20% - Accent3 9" xfId="1103"/>
    <cellStyle name="20% - Accent4 2" xfId="560"/>
    <cellStyle name="20% - Accent4 2 2" xfId="1104"/>
    <cellStyle name="20% - Accent4 3" xfId="1105"/>
    <cellStyle name="20% - Accent4 4" xfId="1106"/>
    <cellStyle name="20% - Accent4 5" xfId="1107"/>
    <cellStyle name="20% - Accent4 5 2" xfId="1108"/>
    <cellStyle name="20% - Accent4 5 2 2" xfId="1109"/>
    <cellStyle name="20% - Accent4 5 2 3" xfId="1110"/>
    <cellStyle name="20% - Accent4 5 3" xfId="1111"/>
    <cellStyle name="20% - Accent4 5 4" xfId="1112"/>
    <cellStyle name="20% - Accent4 5 5" xfId="1113"/>
    <cellStyle name="20% - Accent4 6" xfId="1114"/>
    <cellStyle name="20% - Accent4 7" xfId="1115"/>
    <cellStyle name="20% - Accent4 8" xfId="1116"/>
    <cellStyle name="20% - Accent4 9" xfId="1117"/>
    <cellStyle name="20% - Accent5 2" xfId="561"/>
    <cellStyle name="20% - Accent5 2 2" xfId="1118"/>
    <cellStyle name="20% - Accent5 3" xfId="1119"/>
    <cellStyle name="20% - Accent5 4" xfId="1120"/>
    <cellStyle name="20% - Accent5 5" xfId="1121"/>
    <cellStyle name="20% - Accent5 5 2" xfId="1122"/>
    <cellStyle name="20% - Accent5 5 2 2" xfId="1123"/>
    <cellStyle name="20% - Accent5 5 2 3" xfId="1124"/>
    <cellStyle name="20% - Accent5 5 3" xfId="1125"/>
    <cellStyle name="20% - Accent5 5 4" xfId="1126"/>
    <cellStyle name="20% - Accent5 5 5" xfId="1127"/>
    <cellStyle name="20% - Accent5 6" xfId="1128"/>
    <cellStyle name="20% - Accent5 7" xfId="1129"/>
    <cellStyle name="20% - Accent5 8" xfId="1130"/>
    <cellStyle name="20% - Accent5 9" xfId="1131"/>
    <cellStyle name="20% - Accent6 2" xfId="562"/>
    <cellStyle name="20% - Accent6 2 2" xfId="1132"/>
    <cellStyle name="20% - Accent6 3" xfId="1133"/>
    <cellStyle name="20% - Accent6 4" xfId="1134"/>
    <cellStyle name="20% - Accent6 5" xfId="1135"/>
    <cellStyle name="20% - Accent6 5 2" xfId="1136"/>
    <cellStyle name="20% - Accent6 5 2 2" xfId="1137"/>
    <cellStyle name="20% - Accent6 5 2 3" xfId="1138"/>
    <cellStyle name="20% - Accent6 5 3" xfId="1139"/>
    <cellStyle name="20% - Accent6 5 4" xfId="1140"/>
    <cellStyle name="20% - Accent6 5 5" xfId="1141"/>
    <cellStyle name="20% - Accent6 6" xfId="1142"/>
    <cellStyle name="20% - Accent6 7" xfId="1143"/>
    <cellStyle name="20% - Accent6 8" xfId="1144"/>
    <cellStyle name="20% - Accent6 9" xfId="1145"/>
    <cellStyle name="40% - Accent1 2" xfId="563"/>
    <cellStyle name="40% - Accent1 2 2" xfId="1146"/>
    <cellStyle name="40% - Accent1 3" xfId="1147"/>
    <cellStyle name="40% - Accent1 4" xfId="1148"/>
    <cellStyle name="40% - Accent1 5" xfId="1149"/>
    <cellStyle name="40% - Accent1 5 2" xfId="1150"/>
    <cellStyle name="40% - Accent1 5 2 2" xfId="1151"/>
    <cellStyle name="40% - Accent1 5 2 3" xfId="1152"/>
    <cellStyle name="40% - Accent1 5 3" xfId="1153"/>
    <cellStyle name="40% - Accent1 5 4" xfId="1154"/>
    <cellStyle name="40% - Accent1 5 5" xfId="1155"/>
    <cellStyle name="40% - Accent1 6" xfId="1156"/>
    <cellStyle name="40% - Accent1 7" xfId="1157"/>
    <cellStyle name="40% - Accent1 8" xfId="1158"/>
    <cellStyle name="40% - Accent1 9" xfId="1159"/>
    <cellStyle name="40% - Accent2 2" xfId="564"/>
    <cellStyle name="40% - Accent2 2 2" xfId="1160"/>
    <cellStyle name="40% - Accent2 3" xfId="1161"/>
    <cellStyle name="40% - Accent2 4" xfId="1162"/>
    <cellStyle name="40% - Accent2 5" xfId="1163"/>
    <cellStyle name="40% - Accent2 5 2" xfId="1164"/>
    <cellStyle name="40% - Accent2 5 2 2" xfId="1165"/>
    <cellStyle name="40% - Accent2 5 2 3" xfId="1166"/>
    <cellStyle name="40% - Accent2 5 3" xfId="1167"/>
    <cellStyle name="40% - Accent2 5 4" xfId="1168"/>
    <cellStyle name="40% - Accent2 5 5" xfId="1169"/>
    <cellStyle name="40% - Accent2 6" xfId="1170"/>
    <cellStyle name="40% - Accent2 7" xfId="1171"/>
    <cellStyle name="40% - Accent2 8" xfId="1172"/>
    <cellStyle name="40% - Accent2 9" xfId="1173"/>
    <cellStyle name="40% - Accent3 2" xfId="565"/>
    <cellStyle name="40% - Accent3 2 2" xfId="1174"/>
    <cellStyle name="40% - Accent3 3" xfId="1175"/>
    <cellStyle name="40% - Accent3 4" xfId="1176"/>
    <cellStyle name="40% - Accent3 5" xfId="1177"/>
    <cellStyle name="40% - Accent3 5 2" xfId="1178"/>
    <cellStyle name="40% - Accent3 5 2 2" xfId="1179"/>
    <cellStyle name="40% - Accent3 5 2 3" xfId="1180"/>
    <cellStyle name="40% - Accent3 5 3" xfId="1181"/>
    <cellStyle name="40% - Accent3 5 4" xfId="1182"/>
    <cellStyle name="40% - Accent3 5 5" xfId="1183"/>
    <cellStyle name="40% - Accent3 6" xfId="1184"/>
    <cellStyle name="40% - Accent3 7" xfId="1185"/>
    <cellStyle name="40% - Accent3 8" xfId="1186"/>
    <cellStyle name="40% - Accent3 9" xfId="1187"/>
    <cellStyle name="40% - Accent4 2" xfId="566"/>
    <cellStyle name="40% - Accent4 2 2" xfId="1188"/>
    <cellStyle name="40% - Accent4 3" xfId="1189"/>
    <cellStyle name="40% - Accent4 4" xfId="1190"/>
    <cellStyle name="40% - Accent4 5" xfId="1191"/>
    <cellStyle name="40% - Accent4 5 2" xfId="1192"/>
    <cellStyle name="40% - Accent4 5 2 2" xfId="1193"/>
    <cellStyle name="40% - Accent4 5 2 3" xfId="1194"/>
    <cellStyle name="40% - Accent4 5 3" xfId="1195"/>
    <cellStyle name="40% - Accent4 5 4" xfId="1196"/>
    <cellStyle name="40% - Accent4 5 5" xfId="1197"/>
    <cellStyle name="40% - Accent4 6" xfId="1198"/>
    <cellStyle name="40% - Accent4 7" xfId="1199"/>
    <cellStyle name="40% - Accent4 8" xfId="1200"/>
    <cellStyle name="40% - Accent4 9" xfId="1201"/>
    <cellStyle name="40% - Accent5 2" xfId="567"/>
    <cellStyle name="40% - Accent5 2 2" xfId="1202"/>
    <cellStyle name="40% - Accent5 3" xfId="1203"/>
    <cellStyle name="40% - Accent5 4" xfId="1204"/>
    <cellStyle name="40% - Accent5 5" xfId="1205"/>
    <cellStyle name="40% - Accent5 5 2" xfId="1206"/>
    <cellStyle name="40% - Accent5 5 2 2" xfId="1207"/>
    <cellStyle name="40% - Accent5 5 2 3" xfId="1208"/>
    <cellStyle name="40% - Accent5 5 3" xfId="1209"/>
    <cellStyle name="40% - Accent5 5 4" xfId="1210"/>
    <cellStyle name="40% - Accent5 5 5" xfId="1211"/>
    <cellStyle name="40% - Accent5 6" xfId="1212"/>
    <cellStyle name="40% - Accent5 7" xfId="1213"/>
    <cellStyle name="40% - Accent5 8" xfId="1214"/>
    <cellStyle name="40% - Accent5 9" xfId="1215"/>
    <cellStyle name="40% - Accent6 2" xfId="568"/>
    <cellStyle name="40% - Accent6 2 2" xfId="1216"/>
    <cellStyle name="40% - Accent6 3" xfId="1217"/>
    <cellStyle name="40% - Accent6 4" xfId="1218"/>
    <cellStyle name="40% - Accent6 5" xfId="1219"/>
    <cellStyle name="40% - Accent6 5 2" xfId="1220"/>
    <cellStyle name="40% - Accent6 5 2 2" xfId="1221"/>
    <cellStyle name="40% - Accent6 5 2 3" xfId="1222"/>
    <cellStyle name="40% - Accent6 5 3" xfId="1223"/>
    <cellStyle name="40% - Accent6 5 4" xfId="1224"/>
    <cellStyle name="40% - Accent6 5 5" xfId="1225"/>
    <cellStyle name="40% - Accent6 6" xfId="1226"/>
    <cellStyle name="40% - Accent6 7" xfId="1227"/>
    <cellStyle name="40% - Accent6 8" xfId="1228"/>
    <cellStyle name="40% - Accent6 9" xfId="1229"/>
    <cellStyle name="60% - Accent1 2" xfId="569"/>
    <cellStyle name="60% - Accent1 2 2" xfId="1230"/>
    <cellStyle name="60% - Accent1 3" xfId="1231"/>
    <cellStyle name="60% - Accent1 4" xfId="1232"/>
    <cellStyle name="60% - Accent1 5" xfId="1233"/>
    <cellStyle name="60% - Accent1 6" xfId="1234"/>
    <cellStyle name="60% - Accent1 7" xfId="1235"/>
    <cellStyle name="60% - Accent1 8" xfId="1236"/>
    <cellStyle name="60% - Accent1 9" xfId="1237"/>
    <cellStyle name="60% - Accent2 2" xfId="570"/>
    <cellStyle name="60% - Accent2 2 2" xfId="1238"/>
    <cellStyle name="60% - Accent2 3" xfId="1239"/>
    <cellStyle name="60% - Accent2 4" xfId="1240"/>
    <cellStyle name="60% - Accent2 5" xfId="1241"/>
    <cellStyle name="60% - Accent2 6" xfId="1242"/>
    <cellStyle name="60% - Accent2 7" xfId="1243"/>
    <cellStyle name="60% - Accent2 8" xfId="1244"/>
    <cellStyle name="60% - Accent2 9" xfId="1245"/>
    <cellStyle name="60% - Accent3 2" xfId="571"/>
    <cellStyle name="60% - Accent3 2 2" xfId="1246"/>
    <cellStyle name="60% - Accent3 3" xfId="1247"/>
    <cellStyle name="60% - Accent3 4" xfId="1248"/>
    <cellStyle name="60% - Accent3 5" xfId="1249"/>
    <cellStyle name="60% - Accent3 6" xfId="1250"/>
    <cellStyle name="60% - Accent3 7" xfId="1251"/>
    <cellStyle name="60% - Accent3 8" xfId="1252"/>
    <cellStyle name="60% - Accent3 9" xfId="1253"/>
    <cellStyle name="60% - Accent4 2" xfId="572"/>
    <cellStyle name="60% - Accent4 2 2" xfId="1254"/>
    <cellStyle name="60% - Accent4 3" xfId="1255"/>
    <cellStyle name="60% - Accent4 4" xfId="1256"/>
    <cellStyle name="60% - Accent4 5" xfId="1257"/>
    <cellStyle name="60% - Accent4 6" xfId="1258"/>
    <cellStyle name="60% - Accent4 7" xfId="1259"/>
    <cellStyle name="60% - Accent4 8" xfId="1260"/>
    <cellStyle name="60% - Accent4 9" xfId="1261"/>
    <cellStyle name="60% - Accent5 2" xfId="573"/>
    <cellStyle name="60% - Accent5 2 2" xfId="1262"/>
    <cellStyle name="60% - Accent5 3" xfId="1263"/>
    <cellStyle name="60% - Accent5 4" xfId="1264"/>
    <cellStyle name="60% - Accent5 5" xfId="1265"/>
    <cellStyle name="60% - Accent5 6" xfId="1266"/>
    <cellStyle name="60% - Accent5 7" xfId="1267"/>
    <cellStyle name="60% - Accent5 8" xfId="1268"/>
    <cellStyle name="60% - Accent5 9" xfId="1269"/>
    <cellStyle name="60% - Accent6 2" xfId="574"/>
    <cellStyle name="60% - Accent6 2 2" xfId="1270"/>
    <cellStyle name="60% - Accent6 3" xfId="1271"/>
    <cellStyle name="60% - Accent6 4" xfId="1272"/>
    <cellStyle name="60% - Accent6 5" xfId="1273"/>
    <cellStyle name="60% - Accent6 6" xfId="1274"/>
    <cellStyle name="60% - Accent6 7" xfId="1275"/>
    <cellStyle name="60% - Accent6 8" xfId="1276"/>
    <cellStyle name="60% - Accent6 9" xfId="1277"/>
    <cellStyle name="Accent1 2" xfId="575"/>
    <cellStyle name="Accent1 2 2" xfId="1278"/>
    <cellStyle name="Accent1 3" xfId="1279"/>
    <cellStyle name="Accent1 4" xfId="1280"/>
    <cellStyle name="Accent1 5" xfId="1281"/>
    <cellStyle name="Accent1 6" xfId="1282"/>
    <cellStyle name="Accent1 7" xfId="1283"/>
    <cellStyle name="Accent1 8" xfId="1284"/>
    <cellStyle name="Accent1 9" xfId="1285"/>
    <cellStyle name="Accent2 2" xfId="576"/>
    <cellStyle name="Accent2 2 2" xfId="1286"/>
    <cellStyle name="Accent2 3" xfId="1287"/>
    <cellStyle name="Accent2 4" xfId="1288"/>
    <cellStyle name="Accent2 5" xfId="1289"/>
    <cellStyle name="Accent2 6" xfId="1290"/>
    <cellStyle name="Accent2 7" xfId="1291"/>
    <cellStyle name="Accent2 8" xfId="1292"/>
    <cellStyle name="Accent2 9" xfId="1293"/>
    <cellStyle name="Accent3 2" xfId="577"/>
    <cellStyle name="Accent3 2 2" xfId="1294"/>
    <cellStyle name="Accent3 3" xfId="1295"/>
    <cellStyle name="Accent3 4" xfId="1296"/>
    <cellStyle name="Accent3 5" xfId="1297"/>
    <cellStyle name="Accent3 6" xfId="1298"/>
    <cellStyle name="Accent3 7" xfId="1299"/>
    <cellStyle name="Accent3 8" xfId="1300"/>
    <cellStyle name="Accent3 9" xfId="1301"/>
    <cellStyle name="Accent4 2" xfId="578"/>
    <cellStyle name="Accent4 2 2" xfId="1302"/>
    <cellStyle name="Accent4 3" xfId="1303"/>
    <cellStyle name="Accent4 4" xfId="1304"/>
    <cellStyle name="Accent4 5" xfId="1305"/>
    <cellStyle name="Accent4 6" xfId="1306"/>
    <cellStyle name="Accent4 7" xfId="1307"/>
    <cellStyle name="Accent4 8" xfId="1308"/>
    <cellStyle name="Accent4 9" xfId="1309"/>
    <cellStyle name="Accent5 2" xfId="579"/>
    <cellStyle name="Accent5 2 2" xfId="1310"/>
    <cellStyle name="Accent5 3" xfId="1311"/>
    <cellStyle name="Accent5 4" xfId="1312"/>
    <cellStyle name="Accent5 5" xfId="1313"/>
    <cellStyle name="Accent5 6" xfId="1314"/>
    <cellStyle name="Accent5 7" xfId="1315"/>
    <cellStyle name="Accent5 8" xfId="1316"/>
    <cellStyle name="Accent5 9" xfId="1317"/>
    <cellStyle name="Accent6 2" xfId="580"/>
    <cellStyle name="Accent6 2 2" xfId="1318"/>
    <cellStyle name="Accent6 3" xfId="1319"/>
    <cellStyle name="Accent6 4" xfId="1320"/>
    <cellStyle name="Accent6 5" xfId="1321"/>
    <cellStyle name="Accent6 6" xfId="1322"/>
    <cellStyle name="Accent6 7" xfId="1323"/>
    <cellStyle name="Accent6 8" xfId="1324"/>
    <cellStyle name="Accent6 9" xfId="1325"/>
    <cellStyle name="Bad 2" xfId="581"/>
    <cellStyle name="Bad 2 2" xfId="1326"/>
    <cellStyle name="Bad 3" xfId="1327"/>
    <cellStyle name="Bad 4" xfId="1328"/>
    <cellStyle name="Bad 5" xfId="1329"/>
    <cellStyle name="Bad 6" xfId="1330"/>
    <cellStyle name="Bad 7" xfId="1331"/>
    <cellStyle name="Bad 8" xfId="1332"/>
    <cellStyle name="Bad 9" xfId="1333"/>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lculation 2 2" xfId="1334"/>
    <cellStyle name="Calculation 3" xfId="1335"/>
    <cellStyle name="Calculation 4" xfId="1336"/>
    <cellStyle name="Calculation 5" xfId="1337"/>
    <cellStyle name="Calculation 6" xfId="1338"/>
    <cellStyle name="Calculation 7" xfId="1339"/>
    <cellStyle name="Calculation 8" xfId="1340"/>
    <cellStyle name="Calculation 9" xfId="1341"/>
    <cellStyle name="cas" xfId="57"/>
    <cellStyle name="Centered Heading" xfId="58"/>
    <cellStyle name="Check Cell 2" xfId="583"/>
    <cellStyle name="Check Cell 2 2" xfId="1342"/>
    <cellStyle name="Check Cell 3" xfId="1343"/>
    <cellStyle name="Check Cell 4" xfId="1344"/>
    <cellStyle name="Check Cell 5" xfId="1345"/>
    <cellStyle name="Check Cell 6" xfId="1346"/>
    <cellStyle name="Check Cell 7" xfId="1347"/>
    <cellStyle name="Check Cell 8" xfId="1348"/>
    <cellStyle name="Check Cell 9" xfId="1349"/>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0 2 2" xfId="1350"/>
    <cellStyle name="Comma 10 3" xfId="1351"/>
    <cellStyle name="Comma 11" xfId="77"/>
    <cellStyle name="Comma 11 2" xfId="588"/>
    <cellStyle name="Comma 12" xfId="553"/>
    <cellStyle name="Comma 12 2" xfId="1061"/>
    <cellStyle name="Comma 12 2 2" xfId="9818"/>
    <cellStyle name="Comma 13" xfId="552"/>
    <cellStyle name="Comma 13 2" xfId="1352"/>
    <cellStyle name="Comma 13 2 2" xfId="1353"/>
    <cellStyle name="Comma 13 2 3" xfId="1354"/>
    <cellStyle name="Comma 13 3" xfId="1355"/>
    <cellStyle name="Comma 13 4" xfId="1356"/>
    <cellStyle name="Comma 13 5" xfId="1357"/>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29"/>
    <cellStyle name="Comma 3 2 2 2 2 2" xfId="957"/>
    <cellStyle name="Comma 3 2 2 2 2 2 2" xfId="9714"/>
    <cellStyle name="Comma 3 2 2 2 2 3" xfId="9498"/>
    <cellStyle name="Comma 3 2 2 2 3" xfId="813"/>
    <cellStyle name="Comma 3 2 2 2 3 2" xfId="1029"/>
    <cellStyle name="Comma 3 2 2 2 3 2 2" xfId="9786"/>
    <cellStyle name="Comma 3 2 2 2 3 3" xfId="9570"/>
    <cellStyle name="Comma 3 2 2 2 4" xfId="885"/>
    <cellStyle name="Comma 3 2 2 2 4 2" xfId="9642"/>
    <cellStyle name="Comma 3 2 2 2 5" xfId="9426"/>
    <cellStyle name="Comma 3 2 2 3" xfId="626"/>
    <cellStyle name="Comma 3 2 2 3 2" xfId="735"/>
    <cellStyle name="Comma 3 2 2 3 2 2" xfId="963"/>
    <cellStyle name="Comma 3 2 2 3 2 2 2" xfId="9720"/>
    <cellStyle name="Comma 3 2 2 3 2 3" xfId="9504"/>
    <cellStyle name="Comma 3 2 2 3 3" xfId="819"/>
    <cellStyle name="Comma 3 2 2 3 3 2" xfId="1035"/>
    <cellStyle name="Comma 3 2 2 3 3 2 2" xfId="9792"/>
    <cellStyle name="Comma 3 2 2 3 3 3" xfId="9576"/>
    <cellStyle name="Comma 3 2 2 3 4" xfId="891"/>
    <cellStyle name="Comma 3 2 2 3 4 2" xfId="9648"/>
    <cellStyle name="Comma 3 2 2 3 5" xfId="9432"/>
    <cellStyle name="Comma 3 2 2 4" xfId="664"/>
    <cellStyle name="Comma 3 2 2 4 2" xfId="766"/>
    <cellStyle name="Comma 3 2 2 4 2 2" xfId="982"/>
    <cellStyle name="Comma 3 2 2 4 2 2 2" xfId="9739"/>
    <cellStyle name="Comma 3 2 2 4 2 3" xfId="9523"/>
    <cellStyle name="Comma 3 2 2 4 3" xfId="838"/>
    <cellStyle name="Comma 3 2 2 4 3 2" xfId="1054"/>
    <cellStyle name="Comma 3 2 2 4 3 2 2" xfId="9811"/>
    <cellStyle name="Comma 3 2 2 4 3 3" xfId="9595"/>
    <cellStyle name="Comma 3 2 2 4 4" xfId="910"/>
    <cellStyle name="Comma 3 2 2 4 4 2" xfId="9667"/>
    <cellStyle name="Comma 3 2 2 4 5" xfId="9451"/>
    <cellStyle name="Comma 3 2 2 5" xfId="728"/>
    <cellStyle name="Comma 3 2 2 5 2" xfId="956"/>
    <cellStyle name="Comma 3 2 2 5 2 2" xfId="9713"/>
    <cellStyle name="Comma 3 2 2 5 3" xfId="9497"/>
    <cellStyle name="Comma 3 2 2 6" xfId="812"/>
    <cellStyle name="Comma 3 2 2 6 2" xfId="1028"/>
    <cellStyle name="Comma 3 2 2 6 2 2" xfId="9785"/>
    <cellStyle name="Comma 3 2 2 6 3" xfId="9569"/>
    <cellStyle name="Comma 3 2 2 7" xfId="884"/>
    <cellStyle name="Comma 3 2 2 7 2" xfId="9641"/>
    <cellStyle name="Comma 3 2 2 8" xfId="9425"/>
    <cellStyle name="Comma 3 3" xfId="585"/>
    <cellStyle name="Comma 3 4" xfId="586"/>
    <cellStyle name="Comma 3 5" xfId="638"/>
    <cellStyle name="Comma 3 5 2" xfId="744"/>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0"/>
    <cellStyle name="Comma 4 3 2 2 2" xfId="958"/>
    <cellStyle name="Comma 4 3 2 2 2 2" xfId="9715"/>
    <cellStyle name="Comma 4 3 2 2 3" xfId="9499"/>
    <cellStyle name="Comma 4 3 2 3" xfId="814"/>
    <cellStyle name="Comma 4 3 2 3 2" xfId="1030"/>
    <cellStyle name="Comma 4 3 2 3 2 2" xfId="9787"/>
    <cellStyle name="Comma 4 3 2 3 3" xfId="9571"/>
    <cellStyle name="Comma 4 3 2 4" xfId="886"/>
    <cellStyle name="Comma 4 3 2 4 2" xfId="9643"/>
    <cellStyle name="Comma 4 3 2 5" xfId="9427"/>
    <cellStyle name="Comma 4 3 3" xfId="627"/>
    <cellStyle name="Comma 4 3 3 2" xfId="736"/>
    <cellStyle name="Comma 4 3 3 2 2" xfId="964"/>
    <cellStyle name="Comma 4 3 3 2 2 2" xfId="9721"/>
    <cellStyle name="Comma 4 3 3 2 3" xfId="9505"/>
    <cellStyle name="Comma 4 3 3 3" xfId="820"/>
    <cellStyle name="Comma 4 3 3 3 2" xfId="1036"/>
    <cellStyle name="Comma 4 3 3 3 2 2" xfId="9793"/>
    <cellStyle name="Comma 4 3 3 3 3" xfId="9577"/>
    <cellStyle name="Comma 4 3 3 4" xfId="892"/>
    <cellStyle name="Comma 4 3 3 4 2" xfId="9649"/>
    <cellStyle name="Comma 4 3 3 5" xfId="9433"/>
    <cellStyle name="Comma 4 3 4" xfId="667"/>
    <cellStyle name="Comma 4 3 4 2" xfId="767"/>
    <cellStyle name="Comma 4 3 4 2 2" xfId="983"/>
    <cellStyle name="Comma 4 3 4 2 2 2" xfId="9740"/>
    <cellStyle name="Comma 4 3 4 2 3" xfId="9524"/>
    <cellStyle name="Comma 4 3 4 3" xfId="839"/>
    <cellStyle name="Comma 4 3 4 3 2" xfId="1055"/>
    <cellStyle name="Comma 4 3 4 3 2 2" xfId="9812"/>
    <cellStyle name="Comma 4 3 4 3 3" xfId="9596"/>
    <cellStyle name="Comma 4 3 4 4" xfId="911"/>
    <cellStyle name="Comma 4 3 4 4 2" xfId="9668"/>
    <cellStyle name="Comma 4 3 4 5" xfId="9452"/>
    <cellStyle name="Comma 4 3 5" xfId="727"/>
    <cellStyle name="Comma 4 3 5 2" xfId="955"/>
    <cellStyle name="Comma 4 3 5 2 2" xfId="9712"/>
    <cellStyle name="Comma 4 3 5 3" xfId="9496"/>
    <cellStyle name="Comma 4 3 6" xfId="811"/>
    <cellStyle name="Comma 4 3 6 2" xfId="1027"/>
    <cellStyle name="Comma 4 3 6 2 2" xfId="9784"/>
    <cellStyle name="Comma 4 3 6 3" xfId="9568"/>
    <cellStyle name="Comma 4 3 7" xfId="883"/>
    <cellStyle name="Comma 4 3 7 2" xfId="9640"/>
    <cellStyle name="Comma 4 3 8" xfId="9424"/>
    <cellStyle name="Comma 4 4" xfId="1358"/>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 2" xfId="1359"/>
    <cellStyle name="Comma 5 3" xfId="1360"/>
    <cellStyle name="Comma 5 4" xfId="1361"/>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 2" xfId="1362"/>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7"/>
    <cellStyle name="Comma 84 2" xfId="743"/>
    <cellStyle name="Comma 85" xfId="642"/>
    <cellStyle name="Comma 85 2" xfId="748"/>
    <cellStyle name="Comma 9" xfId="88"/>
    <cellStyle name="Comma 9 2" xfId="366"/>
    <cellStyle name="Comma 9 3" xfId="611"/>
    <cellStyle name="Comma Input" xfId="89"/>
    <cellStyle name="Comma0" xfId="90"/>
    <cellStyle name="Comma0 2" xfId="1363"/>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00" xfId="1364"/>
    <cellStyle name="Currency 100 2" xfId="1365"/>
    <cellStyle name="Currency 11" xfId="475"/>
    <cellStyle name="Currency 12" xfId="474"/>
    <cellStyle name="Currency 13" xfId="612"/>
    <cellStyle name="Currency 14" xfId="623"/>
    <cellStyle name="Currency 15" xfId="628"/>
    <cellStyle name="Currency 16" xfId="640"/>
    <cellStyle name="Currency 16 2" xfId="746"/>
    <cellStyle name="Currency 17" xfId="639"/>
    <cellStyle name="Currency 17 2" xfId="745"/>
    <cellStyle name="Currency 18" xfId="668"/>
    <cellStyle name="Currency 19" xfId="676"/>
    <cellStyle name="Currency 2" xfId="101"/>
    <cellStyle name="Currency 2 2" xfId="102"/>
    <cellStyle name="Currency 2 3" xfId="473"/>
    <cellStyle name="Currency 20" xfId="669"/>
    <cellStyle name="Currency 21" xfId="681"/>
    <cellStyle name="Currency 22" xfId="670"/>
    <cellStyle name="Currency 23" xfId="680"/>
    <cellStyle name="Currency 24" xfId="671"/>
    <cellStyle name="Currency 25" xfId="679"/>
    <cellStyle name="Currency 26" xfId="672"/>
    <cellStyle name="Currency 27" xfId="678"/>
    <cellStyle name="Currency 3" xfId="103"/>
    <cellStyle name="Currency 3 2" xfId="104"/>
    <cellStyle name="Currency 3 3" xfId="589"/>
    <cellStyle name="Currency 3 4" xfId="590"/>
    <cellStyle name="Currency 3 5" xfId="641"/>
    <cellStyle name="Currency 3 5 2" xfId="747"/>
    <cellStyle name="Currency 4" xfId="105"/>
    <cellStyle name="Currency 4 10" xfId="1366"/>
    <cellStyle name="Currency 4 10 2" xfId="1367"/>
    <cellStyle name="Currency 4 10 2 2" xfId="1368"/>
    <cellStyle name="Currency 4 10 2 3" xfId="1369"/>
    <cellStyle name="Currency 4 10 3" xfId="1370"/>
    <cellStyle name="Currency 4 10 4" xfId="1371"/>
    <cellStyle name="Currency 4 10 5" xfId="1372"/>
    <cellStyle name="Currency 4 11" xfId="1373"/>
    <cellStyle name="Currency 4 2" xfId="1374"/>
    <cellStyle name="Currency 4 2 10" xfId="1375"/>
    <cellStyle name="Currency 4 2 10 2" xfId="1376"/>
    <cellStyle name="Currency 4 2 10 3" xfId="1377"/>
    <cellStyle name="Currency 4 2 11" xfId="1378"/>
    <cellStyle name="Currency 4 2 12" xfId="1379"/>
    <cellStyle name="Currency 4 2 13" xfId="1380"/>
    <cellStyle name="Currency 4 2 2" xfId="1381"/>
    <cellStyle name="Currency 4 2 2 2" xfId="1382"/>
    <cellStyle name="Currency 4 2 2 2 2" xfId="1383"/>
    <cellStyle name="Currency 4 2 2 2 2 2" xfId="1384"/>
    <cellStyle name="Currency 4 2 2 2 2 2 2" xfId="1385"/>
    <cellStyle name="Currency 4 2 2 2 2 2 2 2" xfId="1386"/>
    <cellStyle name="Currency 4 2 2 2 2 2 2 3" xfId="1387"/>
    <cellStyle name="Currency 4 2 2 2 2 2 3" xfId="1388"/>
    <cellStyle name="Currency 4 2 2 2 2 2 4" xfId="1389"/>
    <cellStyle name="Currency 4 2 2 2 2 2 5" xfId="1390"/>
    <cellStyle name="Currency 4 2 2 2 2 3" xfId="1391"/>
    <cellStyle name="Currency 4 2 2 2 2 3 2" xfId="1392"/>
    <cellStyle name="Currency 4 2 2 2 2 3 2 2" xfId="1393"/>
    <cellStyle name="Currency 4 2 2 2 2 3 2 3" xfId="1394"/>
    <cellStyle name="Currency 4 2 2 2 2 3 3" xfId="1395"/>
    <cellStyle name="Currency 4 2 2 2 2 3 4" xfId="1396"/>
    <cellStyle name="Currency 4 2 2 2 2 3 5" xfId="1397"/>
    <cellStyle name="Currency 4 2 2 2 2 4" xfId="1398"/>
    <cellStyle name="Currency 4 2 2 2 2 4 2" xfId="1399"/>
    <cellStyle name="Currency 4 2 2 2 2 4 3" xfId="1400"/>
    <cellStyle name="Currency 4 2 2 2 2 5" xfId="1401"/>
    <cellStyle name="Currency 4 2 2 2 2 6" xfId="1402"/>
    <cellStyle name="Currency 4 2 2 2 2 7" xfId="1403"/>
    <cellStyle name="Currency 4 2 2 2 3" xfId="1404"/>
    <cellStyle name="Currency 4 2 2 2 3 2" xfId="1405"/>
    <cellStyle name="Currency 4 2 2 2 3 2 2" xfId="1406"/>
    <cellStyle name="Currency 4 2 2 2 3 2 3" xfId="1407"/>
    <cellStyle name="Currency 4 2 2 2 3 3" xfId="1408"/>
    <cellStyle name="Currency 4 2 2 2 3 4" xfId="1409"/>
    <cellStyle name="Currency 4 2 2 2 3 5" xfId="1410"/>
    <cellStyle name="Currency 4 2 2 2 4" xfId="1411"/>
    <cellStyle name="Currency 4 2 2 2 4 2" xfId="1412"/>
    <cellStyle name="Currency 4 2 2 2 4 2 2" xfId="1413"/>
    <cellStyle name="Currency 4 2 2 2 4 2 3" xfId="1414"/>
    <cellStyle name="Currency 4 2 2 2 4 3" xfId="1415"/>
    <cellStyle name="Currency 4 2 2 2 4 4" xfId="1416"/>
    <cellStyle name="Currency 4 2 2 2 4 5" xfId="1417"/>
    <cellStyle name="Currency 4 2 2 2 5" xfId="1418"/>
    <cellStyle name="Currency 4 2 2 2 5 2" xfId="1419"/>
    <cellStyle name="Currency 4 2 2 2 5 3" xfId="1420"/>
    <cellStyle name="Currency 4 2 2 2 6" xfId="1421"/>
    <cellStyle name="Currency 4 2 2 2 7" xfId="1422"/>
    <cellStyle name="Currency 4 2 2 2 8" xfId="1423"/>
    <cellStyle name="Currency 4 2 2 3" xfId="1424"/>
    <cellStyle name="Currency 4 2 2 3 2" xfId="1425"/>
    <cellStyle name="Currency 4 2 2 3 2 2" xfId="1426"/>
    <cellStyle name="Currency 4 2 2 3 2 2 2" xfId="1427"/>
    <cellStyle name="Currency 4 2 2 3 2 2 3" xfId="1428"/>
    <cellStyle name="Currency 4 2 2 3 2 3" xfId="1429"/>
    <cellStyle name="Currency 4 2 2 3 2 4" xfId="1430"/>
    <cellStyle name="Currency 4 2 2 3 2 5" xfId="1431"/>
    <cellStyle name="Currency 4 2 2 3 3" xfId="1432"/>
    <cellStyle name="Currency 4 2 2 3 3 2" xfId="1433"/>
    <cellStyle name="Currency 4 2 2 3 3 2 2" xfId="1434"/>
    <cellStyle name="Currency 4 2 2 3 3 2 3" xfId="1435"/>
    <cellStyle name="Currency 4 2 2 3 3 3" xfId="1436"/>
    <cellStyle name="Currency 4 2 2 3 3 4" xfId="1437"/>
    <cellStyle name="Currency 4 2 2 3 3 5" xfId="1438"/>
    <cellStyle name="Currency 4 2 2 3 4" xfId="1439"/>
    <cellStyle name="Currency 4 2 2 3 4 2" xfId="1440"/>
    <cellStyle name="Currency 4 2 2 3 4 3" xfId="1441"/>
    <cellStyle name="Currency 4 2 2 3 5" xfId="1442"/>
    <cellStyle name="Currency 4 2 2 3 6" xfId="1443"/>
    <cellStyle name="Currency 4 2 2 3 7" xfId="1444"/>
    <cellStyle name="Currency 4 2 2 4" xfId="1445"/>
    <cellStyle name="Currency 4 2 2 4 2" xfId="1446"/>
    <cellStyle name="Currency 4 2 2 4 2 2" xfId="1447"/>
    <cellStyle name="Currency 4 2 2 4 2 3" xfId="1448"/>
    <cellStyle name="Currency 4 2 2 4 3" xfId="1449"/>
    <cellStyle name="Currency 4 2 2 4 4" xfId="1450"/>
    <cellStyle name="Currency 4 2 2 4 5" xfId="1451"/>
    <cellStyle name="Currency 4 2 2 5" xfId="1452"/>
    <cellStyle name="Currency 4 2 2 5 2" xfId="1453"/>
    <cellStyle name="Currency 4 2 2 5 2 2" xfId="1454"/>
    <cellStyle name="Currency 4 2 2 5 2 3" xfId="1455"/>
    <cellStyle name="Currency 4 2 2 5 3" xfId="1456"/>
    <cellStyle name="Currency 4 2 2 5 4" xfId="1457"/>
    <cellStyle name="Currency 4 2 2 5 5" xfId="1458"/>
    <cellStyle name="Currency 4 2 2 6" xfId="1459"/>
    <cellStyle name="Currency 4 2 2 6 2" xfId="1460"/>
    <cellStyle name="Currency 4 2 2 6 3" xfId="1461"/>
    <cellStyle name="Currency 4 2 2 7" xfId="1462"/>
    <cellStyle name="Currency 4 2 2 8" xfId="1463"/>
    <cellStyle name="Currency 4 2 2 9" xfId="1464"/>
    <cellStyle name="Currency 4 2 3" xfId="1465"/>
    <cellStyle name="Currency 4 2 3 2" xfId="1466"/>
    <cellStyle name="Currency 4 2 3 2 2" xfId="1467"/>
    <cellStyle name="Currency 4 2 3 2 2 2" xfId="1468"/>
    <cellStyle name="Currency 4 2 3 2 2 2 2" xfId="1469"/>
    <cellStyle name="Currency 4 2 3 2 2 2 2 2" xfId="1470"/>
    <cellStyle name="Currency 4 2 3 2 2 2 2 3" xfId="1471"/>
    <cellStyle name="Currency 4 2 3 2 2 2 3" xfId="1472"/>
    <cellStyle name="Currency 4 2 3 2 2 2 4" xfId="1473"/>
    <cellStyle name="Currency 4 2 3 2 2 2 5" xfId="1474"/>
    <cellStyle name="Currency 4 2 3 2 2 3" xfId="1475"/>
    <cellStyle name="Currency 4 2 3 2 2 3 2" xfId="1476"/>
    <cellStyle name="Currency 4 2 3 2 2 3 2 2" xfId="1477"/>
    <cellStyle name="Currency 4 2 3 2 2 3 2 3" xfId="1478"/>
    <cellStyle name="Currency 4 2 3 2 2 3 3" xfId="1479"/>
    <cellStyle name="Currency 4 2 3 2 2 3 4" xfId="1480"/>
    <cellStyle name="Currency 4 2 3 2 2 3 5" xfId="1481"/>
    <cellStyle name="Currency 4 2 3 2 2 4" xfId="1482"/>
    <cellStyle name="Currency 4 2 3 2 2 4 2" xfId="1483"/>
    <cellStyle name="Currency 4 2 3 2 2 4 3" xfId="1484"/>
    <cellStyle name="Currency 4 2 3 2 2 5" xfId="1485"/>
    <cellStyle name="Currency 4 2 3 2 2 6" xfId="1486"/>
    <cellStyle name="Currency 4 2 3 2 2 7" xfId="1487"/>
    <cellStyle name="Currency 4 2 3 2 3" xfId="1488"/>
    <cellStyle name="Currency 4 2 3 2 3 2" xfId="1489"/>
    <cellStyle name="Currency 4 2 3 2 3 2 2" xfId="1490"/>
    <cellStyle name="Currency 4 2 3 2 3 2 3" xfId="1491"/>
    <cellStyle name="Currency 4 2 3 2 3 3" xfId="1492"/>
    <cellStyle name="Currency 4 2 3 2 3 4" xfId="1493"/>
    <cellStyle name="Currency 4 2 3 2 3 5" xfId="1494"/>
    <cellStyle name="Currency 4 2 3 2 4" xfId="1495"/>
    <cellStyle name="Currency 4 2 3 2 4 2" xfId="1496"/>
    <cellStyle name="Currency 4 2 3 2 4 2 2" xfId="1497"/>
    <cellStyle name="Currency 4 2 3 2 4 2 3" xfId="1498"/>
    <cellStyle name="Currency 4 2 3 2 4 3" xfId="1499"/>
    <cellStyle name="Currency 4 2 3 2 4 4" xfId="1500"/>
    <cellStyle name="Currency 4 2 3 2 4 5" xfId="1501"/>
    <cellStyle name="Currency 4 2 3 2 5" xfId="1502"/>
    <cellStyle name="Currency 4 2 3 2 5 2" xfId="1503"/>
    <cellStyle name="Currency 4 2 3 2 5 3" xfId="1504"/>
    <cellStyle name="Currency 4 2 3 2 6" xfId="1505"/>
    <cellStyle name="Currency 4 2 3 2 7" xfId="1506"/>
    <cellStyle name="Currency 4 2 3 2 8" xfId="1507"/>
    <cellStyle name="Currency 4 2 3 3" xfId="1508"/>
    <cellStyle name="Currency 4 2 3 3 2" xfId="1509"/>
    <cellStyle name="Currency 4 2 3 3 2 2" xfId="1510"/>
    <cellStyle name="Currency 4 2 3 3 2 2 2" xfId="1511"/>
    <cellStyle name="Currency 4 2 3 3 2 2 3" xfId="1512"/>
    <cellStyle name="Currency 4 2 3 3 2 3" xfId="1513"/>
    <cellStyle name="Currency 4 2 3 3 2 4" xfId="1514"/>
    <cellStyle name="Currency 4 2 3 3 2 5" xfId="1515"/>
    <cellStyle name="Currency 4 2 3 3 3" xfId="1516"/>
    <cellStyle name="Currency 4 2 3 3 3 2" xfId="1517"/>
    <cellStyle name="Currency 4 2 3 3 3 2 2" xfId="1518"/>
    <cellStyle name="Currency 4 2 3 3 3 2 3" xfId="1519"/>
    <cellStyle name="Currency 4 2 3 3 3 3" xfId="1520"/>
    <cellStyle name="Currency 4 2 3 3 3 4" xfId="1521"/>
    <cellStyle name="Currency 4 2 3 3 3 5" xfId="1522"/>
    <cellStyle name="Currency 4 2 3 3 4" xfId="1523"/>
    <cellStyle name="Currency 4 2 3 3 4 2" xfId="1524"/>
    <cellStyle name="Currency 4 2 3 3 4 3" xfId="1525"/>
    <cellStyle name="Currency 4 2 3 3 5" xfId="1526"/>
    <cellStyle name="Currency 4 2 3 3 6" xfId="1527"/>
    <cellStyle name="Currency 4 2 3 3 7" xfId="1528"/>
    <cellStyle name="Currency 4 2 3 4" xfId="1529"/>
    <cellStyle name="Currency 4 2 3 4 2" xfId="1530"/>
    <cellStyle name="Currency 4 2 3 4 2 2" xfId="1531"/>
    <cellStyle name="Currency 4 2 3 4 2 3" xfId="1532"/>
    <cellStyle name="Currency 4 2 3 4 3" xfId="1533"/>
    <cellStyle name="Currency 4 2 3 4 4" xfId="1534"/>
    <cellStyle name="Currency 4 2 3 4 5" xfId="1535"/>
    <cellStyle name="Currency 4 2 3 5" xfId="1536"/>
    <cellStyle name="Currency 4 2 3 5 2" xfId="1537"/>
    <cellStyle name="Currency 4 2 3 5 2 2" xfId="1538"/>
    <cellStyle name="Currency 4 2 3 5 2 3" xfId="1539"/>
    <cellStyle name="Currency 4 2 3 5 3" xfId="1540"/>
    <cellStyle name="Currency 4 2 3 5 4" xfId="1541"/>
    <cellStyle name="Currency 4 2 3 5 5" xfId="1542"/>
    <cellStyle name="Currency 4 2 3 6" xfId="1543"/>
    <cellStyle name="Currency 4 2 3 6 2" xfId="1544"/>
    <cellStyle name="Currency 4 2 3 6 3" xfId="1545"/>
    <cellStyle name="Currency 4 2 3 7" xfId="1546"/>
    <cellStyle name="Currency 4 2 3 8" xfId="1547"/>
    <cellStyle name="Currency 4 2 3 9" xfId="1548"/>
    <cellStyle name="Currency 4 2 4" xfId="1549"/>
    <cellStyle name="Currency 4 2 4 2" xfId="1550"/>
    <cellStyle name="Currency 4 2 4 2 2" xfId="1551"/>
    <cellStyle name="Currency 4 2 4 2 2 2" xfId="1552"/>
    <cellStyle name="Currency 4 2 4 2 2 2 2" xfId="1553"/>
    <cellStyle name="Currency 4 2 4 2 2 2 2 2" xfId="1554"/>
    <cellStyle name="Currency 4 2 4 2 2 2 2 3" xfId="1555"/>
    <cellStyle name="Currency 4 2 4 2 2 2 3" xfId="1556"/>
    <cellStyle name="Currency 4 2 4 2 2 2 4" xfId="1557"/>
    <cellStyle name="Currency 4 2 4 2 2 2 5" xfId="1558"/>
    <cellStyle name="Currency 4 2 4 2 2 3" xfId="1559"/>
    <cellStyle name="Currency 4 2 4 2 2 3 2" xfId="1560"/>
    <cellStyle name="Currency 4 2 4 2 2 3 2 2" xfId="1561"/>
    <cellStyle name="Currency 4 2 4 2 2 3 2 3" xfId="1562"/>
    <cellStyle name="Currency 4 2 4 2 2 3 3" xfId="1563"/>
    <cellStyle name="Currency 4 2 4 2 2 3 4" xfId="1564"/>
    <cellStyle name="Currency 4 2 4 2 2 3 5" xfId="1565"/>
    <cellStyle name="Currency 4 2 4 2 2 4" xfId="1566"/>
    <cellStyle name="Currency 4 2 4 2 2 4 2" xfId="1567"/>
    <cellStyle name="Currency 4 2 4 2 2 4 3" xfId="1568"/>
    <cellStyle name="Currency 4 2 4 2 2 5" xfId="1569"/>
    <cellStyle name="Currency 4 2 4 2 2 6" xfId="1570"/>
    <cellStyle name="Currency 4 2 4 2 2 7" xfId="1571"/>
    <cellStyle name="Currency 4 2 4 2 3" xfId="1572"/>
    <cellStyle name="Currency 4 2 4 2 3 2" xfId="1573"/>
    <cellStyle name="Currency 4 2 4 2 3 2 2" xfId="1574"/>
    <cellStyle name="Currency 4 2 4 2 3 2 3" xfId="1575"/>
    <cellStyle name="Currency 4 2 4 2 3 3" xfId="1576"/>
    <cellStyle name="Currency 4 2 4 2 3 4" xfId="1577"/>
    <cellStyle name="Currency 4 2 4 2 3 5" xfId="1578"/>
    <cellStyle name="Currency 4 2 4 2 4" xfId="1579"/>
    <cellStyle name="Currency 4 2 4 2 4 2" xfId="1580"/>
    <cellStyle name="Currency 4 2 4 2 4 2 2" xfId="1581"/>
    <cellStyle name="Currency 4 2 4 2 4 2 3" xfId="1582"/>
    <cellStyle name="Currency 4 2 4 2 4 3" xfId="1583"/>
    <cellStyle name="Currency 4 2 4 2 4 4" xfId="1584"/>
    <cellStyle name="Currency 4 2 4 2 4 5" xfId="1585"/>
    <cellStyle name="Currency 4 2 4 2 5" xfId="1586"/>
    <cellStyle name="Currency 4 2 4 2 5 2" xfId="1587"/>
    <cellStyle name="Currency 4 2 4 2 5 3" xfId="1588"/>
    <cellStyle name="Currency 4 2 4 2 6" xfId="1589"/>
    <cellStyle name="Currency 4 2 4 2 7" xfId="1590"/>
    <cellStyle name="Currency 4 2 4 2 8" xfId="1591"/>
    <cellStyle name="Currency 4 2 4 3" xfId="1592"/>
    <cellStyle name="Currency 4 2 4 3 2" xfId="1593"/>
    <cellStyle name="Currency 4 2 4 3 2 2" xfId="1594"/>
    <cellStyle name="Currency 4 2 4 3 2 2 2" xfId="1595"/>
    <cellStyle name="Currency 4 2 4 3 2 2 3" xfId="1596"/>
    <cellStyle name="Currency 4 2 4 3 2 3" xfId="1597"/>
    <cellStyle name="Currency 4 2 4 3 2 4" xfId="1598"/>
    <cellStyle name="Currency 4 2 4 3 2 5" xfId="1599"/>
    <cellStyle name="Currency 4 2 4 3 3" xfId="1600"/>
    <cellStyle name="Currency 4 2 4 3 3 2" xfId="1601"/>
    <cellStyle name="Currency 4 2 4 3 3 2 2" xfId="1602"/>
    <cellStyle name="Currency 4 2 4 3 3 2 3" xfId="1603"/>
    <cellStyle name="Currency 4 2 4 3 3 3" xfId="1604"/>
    <cellStyle name="Currency 4 2 4 3 3 4" xfId="1605"/>
    <cellStyle name="Currency 4 2 4 3 3 5" xfId="1606"/>
    <cellStyle name="Currency 4 2 4 3 4" xfId="1607"/>
    <cellStyle name="Currency 4 2 4 3 4 2" xfId="1608"/>
    <cellStyle name="Currency 4 2 4 3 4 3" xfId="1609"/>
    <cellStyle name="Currency 4 2 4 3 5" xfId="1610"/>
    <cellStyle name="Currency 4 2 4 3 6" xfId="1611"/>
    <cellStyle name="Currency 4 2 4 3 7" xfId="1612"/>
    <cellStyle name="Currency 4 2 4 4" xfId="1613"/>
    <cellStyle name="Currency 4 2 4 4 2" xfId="1614"/>
    <cellStyle name="Currency 4 2 4 4 2 2" xfId="1615"/>
    <cellStyle name="Currency 4 2 4 4 2 3" xfId="1616"/>
    <cellStyle name="Currency 4 2 4 4 3" xfId="1617"/>
    <cellStyle name="Currency 4 2 4 4 4" xfId="1618"/>
    <cellStyle name="Currency 4 2 4 4 5" xfId="1619"/>
    <cellStyle name="Currency 4 2 4 5" xfId="1620"/>
    <cellStyle name="Currency 4 2 4 5 2" xfId="1621"/>
    <cellStyle name="Currency 4 2 4 5 2 2" xfId="1622"/>
    <cellStyle name="Currency 4 2 4 5 2 3" xfId="1623"/>
    <cellStyle name="Currency 4 2 4 5 3" xfId="1624"/>
    <cellStyle name="Currency 4 2 4 5 4" xfId="1625"/>
    <cellStyle name="Currency 4 2 4 5 5" xfId="1626"/>
    <cellStyle name="Currency 4 2 4 6" xfId="1627"/>
    <cellStyle name="Currency 4 2 4 6 2" xfId="1628"/>
    <cellStyle name="Currency 4 2 4 6 3" xfId="1629"/>
    <cellStyle name="Currency 4 2 4 7" xfId="1630"/>
    <cellStyle name="Currency 4 2 4 8" xfId="1631"/>
    <cellStyle name="Currency 4 2 4 9" xfId="1632"/>
    <cellStyle name="Currency 4 2 5" xfId="1633"/>
    <cellStyle name="Currency 4 2 5 2" xfId="1634"/>
    <cellStyle name="Currency 4 2 5 2 2" xfId="1635"/>
    <cellStyle name="Currency 4 2 5 2 2 2" xfId="1636"/>
    <cellStyle name="Currency 4 2 5 2 2 2 2" xfId="1637"/>
    <cellStyle name="Currency 4 2 5 2 2 2 3" xfId="1638"/>
    <cellStyle name="Currency 4 2 5 2 2 3" xfId="1639"/>
    <cellStyle name="Currency 4 2 5 2 2 4" xfId="1640"/>
    <cellStyle name="Currency 4 2 5 2 2 5" xfId="1641"/>
    <cellStyle name="Currency 4 2 5 2 3" xfId="1642"/>
    <cellStyle name="Currency 4 2 5 2 3 2" xfId="1643"/>
    <cellStyle name="Currency 4 2 5 2 3 2 2" xfId="1644"/>
    <cellStyle name="Currency 4 2 5 2 3 2 3" xfId="1645"/>
    <cellStyle name="Currency 4 2 5 2 3 3" xfId="1646"/>
    <cellStyle name="Currency 4 2 5 2 3 4" xfId="1647"/>
    <cellStyle name="Currency 4 2 5 2 3 5" xfId="1648"/>
    <cellStyle name="Currency 4 2 5 2 4" xfId="1649"/>
    <cellStyle name="Currency 4 2 5 2 4 2" xfId="1650"/>
    <cellStyle name="Currency 4 2 5 2 4 3" xfId="1651"/>
    <cellStyle name="Currency 4 2 5 2 5" xfId="1652"/>
    <cellStyle name="Currency 4 2 5 2 6" xfId="1653"/>
    <cellStyle name="Currency 4 2 5 2 7" xfId="1654"/>
    <cellStyle name="Currency 4 2 5 3" xfId="1655"/>
    <cellStyle name="Currency 4 2 5 3 2" xfId="1656"/>
    <cellStyle name="Currency 4 2 5 3 2 2" xfId="1657"/>
    <cellStyle name="Currency 4 2 5 3 2 3" xfId="1658"/>
    <cellStyle name="Currency 4 2 5 3 3" xfId="1659"/>
    <cellStyle name="Currency 4 2 5 3 4" xfId="1660"/>
    <cellStyle name="Currency 4 2 5 3 5" xfId="1661"/>
    <cellStyle name="Currency 4 2 5 4" xfId="1662"/>
    <cellStyle name="Currency 4 2 5 4 2" xfId="1663"/>
    <cellStyle name="Currency 4 2 5 4 2 2" xfId="1664"/>
    <cellStyle name="Currency 4 2 5 4 2 3" xfId="1665"/>
    <cellStyle name="Currency 4 2 5 4 3" xfId="1666"/>
    <cellStyle name="Currency 4 2 5 4 4" xfId="1667"/>
    <cellStyle name="Currency 4 2 5 4 5" xfId="1668"/>
    <cellStyle name="Currency 4 2 5 5" xfId="1669"/>
    <cellStyle name="Currency 4 2 5 5 2" xfId="1670"/>
    <cellStyle name="Currency 4 2 5 5 3" xfId="1671"/>
    <cellStyle name="Currency 4 2 5 6" xfId="1672"/>
    <cellStyle name="Currency 4 2 5 7" xfId="1673"/>
    <cellStyle name="Currency 4 2 5 8" xfId="1674"/>
    <cellStyle name="Currency 4 2 6" xfId="1675"/>
    <cellStyle name="Currency 4 2 7" xfId="1676"/>
    <cellStyle name="Currency 4 2 7 2" xfId="1677"/>
    <cellStyle name="Currency 4 2 7 2 2" xfId="1678"/>
    <cellStyle name="Currency 4 2 7 2 2 2" xfId="1679"/>
    <cellStyle name="Currency 4 2 7 2 2 3" xfId="1680"/>
    <cellStyle name="Currency 4 2 7 2 3" xfId="1681"/>
    <cellStyle name="Currency 4 2 7 2 4" xfId="1682"/>
    <cellStyle name="Currency 4 2 7 2 5" xfId="1683"/>
    <cellStyle name="Currency 4 2 7 3" xfId="1684"/>
    <cellStyle name="Currency 4 2 7 3 2" xfId="1685"/>
    <cellStyle name="Currency 4 2 7 3 2 2" xfId="1686"/>
    <cellStyle name="Currency 4 2 7 3 2 3" xfId="1687"/>
    <cellStyle name="Currency 4 2 7 3 3" xfId="1688"/>
    <cellStyle name="Currency 4 2 7 3 4" xfId="1689"/>
    <cellStyle name="Currency 4 2 7 3 5" xfId="1690"/>
    <cellStyle name="Currency 4 2 7 4" xfId="1691"/>
    <cellStyle name="Currency 4 2 7 4 2" xfId="1692"/>
    <cellStyle name="Currency 4 2 7 4 3" xfId="1693"/>
    <cellStyle name="Currency 4 2 7 5" xfId="1694"/>
    <cellStyle name="Currency 4 2 7 6" xfId="1695"/>
    <cellStyle name="Currency 4 2 7 7" xfId="1696"/>
    <cellStyle name="Currency 4 2 8" xfId="1697"/>
    <cellStyle name="Currency 4 2 8 2" xfId="1698"/>
    <cellStyle name="Currency 4 2 8 2 2" xfId="1699"/>
    <cellStyle name="Currency 4 2 8 2 3" xfId="1700"/>
    <cellStyle name="Currency 4 2 8 3" xfId="1701"/>
    <cellStyle name="Currency 4 2 8 4" xfId="1702"/>
    <cellStyle name="Currency 4 2 8 5" xfId="1703"/>
    <cellStyle name="Currency 4 2 9" xfId="1704"/>
    <cellStyle name="Currency 4 2 9 2" xfId="1705"/>
    <cellStyle name="Currency 4 2 9 2 2" xfId="1706"/>
    <cellStyle name="Currency 4 2 9 2 3" xfId="1707"/>
    <cellStyle name="Currency 4 2 9 3" xfId="1708"/>
    <cellStyle name="Currency 4 2 9 4" xfId="1709"/>
    <cellStyle name="Currency 4 2 9 5" xfId="1710"/>
    <cellStyle name="Currency 4 3" xfId="1711"/>
    <cellStyle name="Currency 4 3 2" xfId="1712"/>
    <cellStyle name="Currency 4 3 2 2" xfId="1713"/>
    <cellStyle name="Currency 4 3 2 2 2" xfId="1714"/>
    <cellStyle name="Currency 4 3 2 2 2 2" xfId="1715"/>
    <cellStyle name="Currency 4 3 2 2 2 2 2" xfId="1716"/>
    <cellStyle name="Currency 4 3 2 2 2 2 3" xfId="1717"/>
    <cellStyle name="Currency 4 3 2 2 2 3" xfId="1718"/>
    <cellStyle name="Currency 4 3 2 2 2 4" xfId="1719"/>
    <cellStyle name="Currency 4 3 2 2 2 5" xfId="1720"/>
    <cellStyle name="Currency 4 3 2 2 3" xfId="1721"/>
    <cellStyle name="Currency 4 3 2 2 3 2" xfId="1722"/>
    <cellStyle name="Currency 4 3 2 2 3 2 2" xfId="1723"/>
    <cellStyle name="Currency 4 3 2 2 3 2 3" xfId="1724"/>
    <cellStyle name="Currency 4 3 2 2 3 3" xfId="1725"/>
    <cellStyle name="Currency 4 3 2 2 3 4" xfId="1726"/>
    <cellStyle name="Currency 4 3 2 2 3 5" xfId="1727"/>
    <cellStyle name="Currency 4 3 2 2 4" xfId="1728"/>
    <cellStyle name="Currency 4 3 2 2 4 2" xfId="1729"/>
    <cellStyle name="Currency 4 3 2 2 4 3" xfId="1730"/>
    <cellStyle name="Currency 4 3 2 2 5" xfId="1731"/>
    <cellStyle name="Currency 4 3 2 2 6" xfId="1732"/>
    <cellStyle name="Currency 4 3 2 2 7" xfId="1733"/>
    <cellStyle name="Currency 4 3 2 3" xfId="1734"/>
    <cellStyle name="Currency 4 3 2 3 2" xfId="1735"/>
    <cellStyle name="Currency 4 3 2 3 2 2" xfId="1736"/>
    <cellStyle name="Currency 4 3 2 3 2 3" xfId="1737"/>
    <cellStyle name="Currency 4 3 2 3 3" xfId="1738"/>
    <cellStyle name="Currency 4 3 2 3 4" xfId="1739"/>
    <cellStyle name="Currency 4 3 2 3 5" xfId="1740"/>
    <cellStyle name="Currency 4 3 2 4" xfId="1741"/>
    <cellStyle name="Currency 4 3 2 4 2" xfId="1742"/>
    <cellStyle name="Currency 4 3 2 4 2 2" xfId="1743"/>
    <cellStyle name="Currency 4 3 2 4 2 3" xfId="1744"/>
    <cellStyle name="Currency 4 3 2 4 3" xfId="1745"/>
    <cellStyle name="Currency 4 3 2 4 4" xfId="1746"/>
    <cellStyle name="Currency 4 3 2 4 5" xfId="1747"/>
    <cellStyle name="Currency 4 3 2 5" xfId="1748"/>
    <cellStyle name="Currency 4 3 2 5 2" xfId="1749"/>
    <cellStyle name="Currency 4 3 2 5 3" xfId="1750"/>
    <cellStyle name="Currency 4 3 2 6" xfId="1751"/>
    <cellStyle name="Currency 4 3 2 7" xfId="1752"/>
    <cellStyle name="Currency 4 3 2 8" xfId="1753"/>
    <cellStyle name="Currency 4 3 3" xfId="1754"/>
    <cellStyle name="Currency 4 3 3 2" xfId="1755"/>
    <cellStyle name="Currency 4 3 3 2 2" xfId="1756"/>
    <cellStyle name="Currency 4 3 3 2 2 2" xfId="1757"/>
    <cellStyle name="Currency 4 3 3 2 2 3" xfId="1758"/>
    <cellStyle name="Currency 4 3 3 2 3" xfId="1759"/>
    <cellStyle name="Currency 4 3 3 2 4" xfId="1760"/>
    <cellStyle name="Currency 4 3 3 2 5" xfId="1761"/>
    <cellStyle name="Currency 4 3 3 3" xfId="1762"/>
    <cellStyle name="Currency 4 3 3 3 2" xfId="1763"/>
    <cellStyle name="Currency 4 3 3 3 2 2" xfId="1764"/>
    <cellStyle name="Currency 4 3 3 3 2 3" xfId="1765"/>
    <cellStyle name="Currency 4 3 3 3 3" xfId="1766"/>
    <cellStyle name="Currency 4 3 3 3 4" xfId="1767"/>
    <cellStyle name="Currency 4 3 3 3 5" xfId="1768"/>
    <cellStyle name="Currency 4 3 3 4" xfId="1769"/>
    <cellStyle name="Currency 4 3 3 4 2" xfId="1770"/>
    <cellStyle name="Currency 4 3 3 4 3" xfId="1771"/>
    <cellStyle name="Currency 4 3 3 5" xfId="1772"/>
    <cellStyle name="Currency 4 3 3 6" xfId="1773"/>
    <cellStyle name="Currency 4 3 3 7" xfId="1774"/>
    <cellStyle name="Currency 4 3 4" xfId="1775"/>
    <cellStyle name="Currency 4 3 4 2" xfId="1776"/>
    <cellStyle name="Currency 4 3 4 2 2" xfId="1777"/>
    <cellStyle name="Currency 4 3 4 2 3" xfId="1778"/>
    <cellStyle name="Currency 4 3 4 3" xfId="1779"/>
    <cellStyle name="Currency 4 3 4 4" xfId="1780"/>
    <cellStyle name="Currency 4 3 4 5" xfId="1781"/>
    <cellStyle name="Currency 4 3 5" xfId="1782"/>
    <cellStyle name="Currency 4 3 5 2" xfId="1783"/>
    <cellStyle name="Currency 4 3 5 2 2" xfId="1784"/>
    <cellStyle name="Currency 4 3 5 2 3" xfId="1785"/>
    <cellStyle name="Currency 4 3 5 3" xfId="1786"/>
    <cellStyle name="Currency 4 3 5 4" xfId="1787"/>
    <cellStyle name="Currency 4 3 5 5" xfId="1788"/>
    <cellStyle name="Currency 4 3 6" xfId="1789"/>
    <cellStyle name="Currency 4 3 6 2" xfId="1790"/>
    <cellStyle name="Currency 4 3 6 3" xfId="1791"/>
    <cellStyle name="Currency 4 3 7" xfId="1792"/>
    <cellStyle name="Currency 4 3 8" xfId="1793"/>
    <cellStyle name="Currency 4 3 9" xfId="1794"/>
    <cellStyle name="Currency 4 4" xfId="1795"/>
    <cellStyle name="Currency 4 4 2" xfId="1796"/>
    <cellStyle name="Currency 4 4 2 2" xfId="1797"/>
    <cellStyle name="Currency 4 4 2 2 2" xfId="1798"/>
    <cellStyle name="Currency 4 4 2 2 2 2" xfId="1799"/>
    <cellStyle name="Currency 4 4 2 2 2 2 2" xfId="1800"/>
    <cellStyle name="Currency 4 4 2 2 2 2 3" xfId="1801"/>
    <cellStyle name="Currency 4 4 2 2 2 3" xfId="1802"/>
    <cellStyle name="Currency 4 4 2 2 2 4" xfId="1803"/>
    <cellStyle name="Currency 4 4 2 2 2 5" xfId="1804"/>
    <cellStyle name="Currency 4 4 2 2 3" xfId="1805"/>
    <cellStyle name="Currency 4 4 2 2 3 2" xfId="1806"/>
    <cellStyle name="Currency 4 4 2 2 3 2 2" xfId="1807"/>
    <cellStyle name="Currency 4 4 2 2 3 2 3" xfId="1808"/>
    <cellStyle name="Currency 4 4 2 2 3 3" xfId="1809"/>
    <cellStyle name="Currency 4 4 2 2 3 4" xfId="1810"/>
    <cellStyle name="Currency 4 4 2 2 3 5" xfId="1811"/>
    <cellStyle name="Currency 4 4 2 2 4" xfId="1812"/>
    <cellStyle name="Currency 4 4 2 2 4 2" xfId="1813"/>
    <cellStyle name="Currency 4 4 2 2 4 3" xfId="1814"/>
    <cellStyle name="Currency 4 4 2 2 5" xfId="1815"/>
    <cellStyle name="Currency 4 4 2 2 6" xfId="1816"/>
    <cellStyle name="Currency 4 4 2 2 7" xfId="1817"/>
    <cellStyle name="Currency 4 4 2 3" xfId="1818"/>
    <cellStyle name="Currency 4 4 2 3 2" xfId="1819"/>
    <cellStyle name="Currency 4 4 2 3 2 2" xfId="1820"/>
    <cellStyle name="Currency 4 4 2 3 2 3" xfId="1821"/>
    <cellStyle name="Currency 4 4 2 3 3" xfId="1822"/>
    <cellStyle name="Currency 4 4 2 3 4" xfId="1823"/>
    <cellStyle name="Currency 4 4 2 3 5" xfId="1824"/>
    <cellStyle name="Currency 4 4 2 4" xfId="1825"/>
    <cellStyle name="Currency 4 4 2 4 2" xfId="1826"/>
    <cellStyle name="Currency 4 4 2 4 2 2" xfId="1827"/>
    <cellStyle name="Currency 4 4 2 4 2 3" xfId="1828"/>
    <cellStyle name="Currency 4 4 2 4 3" xfId="1829"/>
    <cellStyle name="Currency 4 4 2 4 4" xfId="1830"/>
    <cellStyle name="Currency 4 4 2 4 5" xfId="1831"/>
    <cellStyle name="Currency 4 4 2 5" xfId="1832"/>
    <cellStyle name="Currency 4 4 2 5 2" xfId="1833"/>
    <cellStyle name="Currency 4 4 2 5 3" xfId="1834"/>
    <cellStyle name="Currency 4 4 2 6" xfId="1835"/>
    <cellStyle name="Currency 4 4 2 7" xfId="1836"/>
    <cellStyle name="Currency 4 4 2 8" xfId="1837"/>
    <cellStyle name="Currency 4 4 3" xfId="1838"/>
    <cellStyle name="Currency 4 4 3 2" xfId="1839"/>
    <cellStyle name="Currency 4 4 3 2 2" xfId="1840"/>
    <cellStyle name="Currency 4 4 3 2 2 2" xfId="1841"/>
    <cellStyle name="Currency 4 4 3 2 2 3" xfId="1842"/>
    <cellStyle name="Currency 4 4 3 2 3" xfId="1843"/>
    <cellStyle name="Currency 4 4 3 2 4" xfId="1844"/>
    <cellStyle name="Currency 4 4 3 2 5" xfId="1845"/>
    <cellStyle name="Currency 4 4 3 3" xfId="1846"/>
    <cellStyle name="Currency 4 4 3 3 2" xfId="1847"/>
    <cellStyle name="Currency 4 4 3 3 2 2" xfId="1848"/>
    <cellStyle name="Currency 4 4 3 3 2 3" xfId="1849"/>
    <cellStyle name="Currency 4 4 3 3 3" xfId="1850"/>
    <cellStyle name="Currency 4 4 3 3 4" xfId="1851"/>
    <cellStyle name="Currency 4 4 3 3 5" xfId="1852"/>
    <cellStyle name="Currency 4 4 3 4" xfId="1853"/>
    <cellStyle name="Currency 4 4 3 4 2" xfId="1854"/>
    <cellStyle name="Currency 4 4 3 4 3" xfId="1855"/>
    <cellStyle name="Currency 4 4 3 5" xfId="1856"/>
    <cellStyle name="Currency 4 4 3 6" xfId="1857"/>
    <cellStyle name="Currency 4 4 3 7" xfId="1858"/>
    <cellStyle name="Currency 4 4 4" xfId="1859"/>
    <cellStyle name="Currency 4 4 4 2" xfId="1860"/>
    <cellStyle name="Currency 4 4 4 2 2" xfId="1861"/>
    <cellStyle name="Currency 4 4 4 2 3" xfId="1862"/>
    <cellStyle name="Currency 4 4 4 3" xfId="1863"/>
    <cellStyle name="Currency 4 4 4 4" xfId="1864"/>
    <cellStyle name="Currency 4 4 4 5" xfId="1865"/>
    <cellStyle name="Currency 4 4 5" xfId="1866"/>
    <cellStyle name="Currency 4 4 5 2" xfId="1867"/>
    <cellStyle name="Currency 4 4 5 2 2" xfId="1868"/>
    <cellStyle name="Currency 4 4 5 2 3" xfId="1869"/>
    <cellStyle name="Currency 4 4 5 3" xfId="1870"/>
    <cellStyle name="Currency 4 4 5 4" xfId="1871"/>
    <cellStyle name="Currency 4 4 5 5" xfId="1872"/>
    <cellStyle name="Currency 4 4 6" xfId="1873"/>
    <cellStyle name="Currency 4 4 6 2" xfId="1874"/>
    <cellStyle name="Currency 4 4 6 3" xfId="1875"/>
    <cellStyle name="Currency 4 4 7" xfId="1876"/>
    <cellStyle name="Currency 4 4 8" xfId="1877"/>
    <cellStyle name="Currency 4 4 9" xfId="1878"/>
    <cellStyle name="Currency 4 5" xfId="1879"/>
    <cellStyle name="Currency 4 5 2" xfId="1880"/>
    <cellStyle name="Currency 4 5 2 2" xfId="1881"/>
    <cellStyle name="Currency 4 5 2 2 2" xfId="1882"/>
    <cellStyle name="Currency 4 5 2 2 2 2" xfId="1883"/>
    <cellStyle name="Currency 4 5 2 2 2 2 2" xfId="1884"/>
    <cellStyle name="Currency 4 5 2 2 2 2 3" xfId="1885"/>
    <cellStyle name="Currency 4 5 2 2 2 3" xfId="1886"/>
    <cellStyle name="Currency 4 5 2 2 2 4" xfId="1887"/>
    <cellStyle name="Currency 4 5 2 2 2 5" xfId="1888"/>
    <cellStyle name="Currency 4 5 2 2 3" xfId="1889"/>
    <cellStyle name="Currency 4 5 2 2 3 2" xfId="1890"/>
    <cellStyle name="Currency 4 5 2 2 3 2 2" xfId="1891"/>
    <cellStyle name="Currency 4 5 2 2 3 2 3" xfId="1892"/>
    <cellStyle name="Currency 4 5 2 2 3 3" xfId="1893"/>
    <cellStyle name="Currency 4 5 2 2 3 4" xfId="1894"/>
    <cellStyle name="Currency 4 5 2 2 3 5" xfId="1895"/>
    <cellStyle name="Currency 4 5 2 2 4" xfId="1896"/>
    <cellStyle name="Currency 4 5 2 2 4 2" xfId="1897"/>
    <cellStyle name="Currency 4 5 2 2 4 3" xfId="1898"/>
    <cellStyle name="Currency 4 5 2 2 5" xfId="1899"/>
    <cellStyle name="Currency 4 5 2 2 6" xfId="1900"/>
    <cellStyle name="Currency 4 5 2 2 7" xfId="1901"/>
    <cellStyle name="Currency 4 5 2 3" xfId="1902"/>
    <cellStyle name="Currency 4 5 2 3 2" xfId="1903"/>
    <cellStyle name="Currency 4 5 2 3 2 2" xfId="1904"/>
    <cellStyle name="Currency 4 5 2 3 2 3" xfId="1905"/>
    <cellStyle name="Currency 4 5 2 3 3" xfId="1906"/>
    <cellStyle name="Currency 4 5 2 3 4" xfId="1907"/>
    <cellStyle name="Currency 4 5 2 3 5" xfId="1908"/>
    <cellStyle name="Currency 4 5 2 4" xfId="1909"/>
    <cellStyle name="Currency 4 5 2 4 2" xfId="1910"/>
    <cellStyle name="Currency 4 5 2 4 2 2" xfId="1911"/>
    <cellStyle name="Currency 4 5 2 4 2 3" xfId="1912"/>
    <cellStyle name="Currency 4 5 2 4 3" xfId="1913"/>
    <cellStyle name="Currency 4 5 2 4 4" xfId="1914"/>
    <cellStyle name="Currency 4 5 2 4 5" xfId="1915"/>
    <cellStyle name="Currency 4 5 2 5" xfId="1916"/>
    <cellStyle name="Currency 4 5 2 5 2" xfId="1917"/>
    <cellStyle name="Currency 4 5 2 5 3" xfId="1918"/>
    <cellStyle name="Currency 4 5 2 6" xfId="1919"/>
    <cellStyle name="Currency 4 5 2 7" xfId="1920"/>
    <cellStyle name="Currency 4 5 2 8" xfId="1921"/>
    <cellStyle name="Currency 4 5 3" xfId="1922"/>
    <cellStyle name="Currency 4 5 3 2" xfId="1923"/>
    <cellStyle name="Currency 4 5 3 2 2" xfId="1924"/>
    <cellStyle name="Currency 4 5 3 2 2 2" xfId="1925"/>
    <cellStyle name="Currency 4 5 3 2 2 3" xfId="1926"/>
    <cellStyle name="Currency 4 5 3 2 3" xfId="1927"/>
    <cellStyle name="Currency 4 5 3 2 4" xfId="1928"/>
    <cellStyle name="Currency 4 5 3 2 5" xfId="1929"/>
    <cellStyle name="Currency 4 5 3 3" xfId="1930"/>
    <cellStyle name="Currency 4 5 3 3 2" xfId="1931"/>
    <cellStyle name="Currency 4 5 3 3 2 2" xfId="1932"/>
    <cellStyle name="Currency 4 5 3 3 2 3" xfId="1933"/>
    <cellStyle name="Currency 4 5 3 3 3" xfId="1934"/>
    <cellStyle name="Currency 4 5 3 3 4" xfId="1935"/>
    <cellStyle name="Currency 4 5 3 3 5" xfId="1936"/>
    <cellStyle name="Currency 4 5 3 4" xfId="1937"/>
    <cellStyle name="Currency 4 5 3 4 2" xfId="1938"/>
    <cellStyle name="Currency 4 5 3 4 3" xfId="1939"/>
    <cellStyle name="Currency 4 5 3 5" xfId="1940"/>
    <cellStyle name="Currency 4 5 3 6" xfId="1941"/>
    <cellStyle name="Currency 4 5 3 7" xfId="1942"/>
    <cellStyle name="Currency 4 5 4" xfId="1943"/>
    <cellStyle name="Currency 4 5 4 2" xfId="1944"/>
    <cellStyle name="Currency 4 5 4 2 2" xfId="1945"/>
    <cellStyle name="Currency 4 5 4 2 3" xfId="1946"/>
    <cellStyle name="Currency 4 5 4 3" xfId="1947"/>
    <cellStyle name="Currency 4 5 4 4" xfId="1948"/>
    <cellStyle name="Currency 4 5 4 5" xfId="1949"/>
    <cellStyle name="Currency 4 5 5" xfId="1950"/>
    <cellStyle name="Currency 4 5 5 2" xfId="1951"/>
    <cellStyle name="Currency 4 5 5 2 2" xfId="1952"/>
    <cellStyle name="Currency 4 5 5 2 3" xfId="1953"/>
    <cellStyle name="Currency 4 5 5 3" xfId="1954"/>
    <cellStyle name="Currency 4 5 5 4" xfId="1955"/>
    <cellStyle name="Currency 4 5 5 5" xfId="1956"/>
    <cellStyle name="Currency 4 5 6" xfId="1957"/>
    <cellStyle name="Currency 4 5 6 2" xfId="1958"/>
    <cellStyle name="Currency 4 5 6 3" xfId="1959"/>
    <cellStyle name="Currency 4 5 7" xfId="1960"/>
    <cellStyle name="Currency 4 5 8" xfId="1961"/>
    <cellStyle name="Currency 4 5 9" xfId="1962"/>
    <cellStyle name="Currency 4 6" xfId="1963"/>
    <cellStyle name="Currency 4 6 2" xfId="1964"/>
    <cellStyle name="Currency 4 6 2 2" xfId="1965"/>
    <cellStyle name="Currency 4 6 2 2 2" xfId="1966"/>
    <cellStyle name="Currency 4 6 2 2 2 2" xfId="1967"/>
    <cellStyle name="Currency 4 6 2 2 2 3" xfId="1968"/>
    <cellStyle name="Currency 4 6 2 2 3" xfId="1969"/>
    <cellStyle name="Currency 4 6 2 2 4" xfId="1970"/>
    <cellStyle name="Currency 4 6 2 2 5" xfId="1971"/>
    <cellStyle name="Currency 4 6 2 3" xfId="1972"/>
    <cellStyle name="Currency 4 6 2 3 2" xfId="1973"/>
    <cellStyle name="Currency 4 6 2 3 2 2" xfId="1974"/>
    <cellStyle name="Currency 4 6 2 3 2 3" xfId="1975"/>
    <cellStyle name="Currency 4 6 2 3 3" xfId="1976"/>
    <cellStyle name="Currency 4 6 2 3 4" xfId="1977"/>
    <cellStyle name="Currency 4 6 2 3 5" xfId="1978"/>
    <cellStyle name="Currency 4 6 2 4" xfId="1979"/>
    <cellStyle name="Currency 4 6 2 4 2" xfId="1980"/>
    <cellStyle name="Currency 4 6 2 4 3" xfId="1981"/>
    <cellStyle name="Currency 4 6 2 5" xfId="1982"/>
    <cellStyle name="Currency 4 6 2 6" xfId="1983"/>
    <cellStyle name="Currency 4 6 2 7" xfId="1984"/>
    <cellStyle name="Currency 4 6 3" xfId="1985"/>
    <cellStyle name="Currency 4 6 3 2" xfId="1986"/>
    <cellStyle name="Currency 4 6 3 2 2" xfId="1987"/>
    <cellStyle name="Currency 4 6 3 2 3" xfId="1988"/>
    <cellStyle name="Currency 4 6 3 3" xfId="1989"/>
    <cellStyle name="Currency 4 6 3 4" xfId="1990"/>
    <cellStyle name="Currency 4 6 3 5" xfId="1991"/>
    <cellStyle name="Currency 4 6 4" xfId="1992"/>
    <cellStyle name="Currency 4 6 4 2" xfId="1993"/>
    <cellStyle name="Currency 4 6 4 2 2" xfId="1994"/>
    <cellStyle name="Currency 4 6 4 2 3" xfId="1995"/>
    <cellStyle name="Currency 4 6 4 3" xfId="1996"/>
    <cellStyle name="Currency 4 6 4 4" xfId="1997"/>
    <cellStyle name="Currency 4 6 4 5" xfId="1998"/>
    <cellStyle name="Currency 4 6 5" xfId="1999"/>
    <cellStyle name="Currency 4 6 5 2" xfId="2000"/>
    <cellStyle name="Currency 4 6 5 3" xfId="2001"/>
    <cellStyle name="Currency 4 6 6" xfId="2002"/>
    <cellStyle name="Currency 4 6 7" xfId="2003"/>
    <cellStyle name="Currency 4 6 8" xfId="2004"/>
    <cellStyle name="Currency 4 7" xfId="2005"/>
    <cellStyle name="Currency 4 7 2" xfId="2006"/>
    <cellStyle name="Currency 4 7 2 2" xfId="2007"/>
    <cellStyle name="Currency 4 7 2 2 2" xfId="2008"/>
    <cellStyle name="Currency 4 7 2 2 3" xfId="2009"/>
    <cellStyle name="Currency 4 7 2 3" xfId="2010"/>
    <cellStyle name="Currency 4 7 2 4" xfId="2011"/>
    <cellStyle name="Currency 4 7 2 5" xfId="2012"/>
    <cellStyle name="Currency 4 7 3" xfId="2013"/>
    <cellStyle name="Currency 4 7 3 2" xfId="2014"/>
    <cellStyle name="Currency 4 7 3 2 2" xfId="2015"/>
    <cellStyle name="Currency 4 7 3 2 3" xfId="2016"/>
    <cellStyle name="Currency 4 7 3 3" xfId="2017"/>
    <cellStyle name="Currency 4 7 3 4" xfId="2018"/>
    <cellStyle name="Currency 4 7 3 5" xfId="2019"/>
    <cellStyle name="Currency 4 8" xfId="2020"/>
    <cellStyle name="Currency 4 8 2" xfId="2021"/>
    <cellStyle name="Currency 4 8 2 2" xfId="2022"/>
    <cellStyle name="Currency 4 8 2 2 2" xfId="2023"/>
    <cellStyle name="Currency 4 8 2 2 3" xfId="2024"/>
    <cellStyle name="Currency 4 8 2 3" xfId="2025"/>
    <cellStyle name="Currency 4 8 2 4" xfId="2026"/>
    <cellStyle name="Currency 4 8 2 5" xfId="2027"/>
    <cellStyle name="Currency 4 8 3" xfId="2028"/>
    <cellStyle name="Currency 4 8 3 2" xfId="2029"/>
    <cellStyle name="Currency 4 8 3 2 2" xfId="2030"/>
    <cellStyle name="Currency 4 8 3 2 3" xfId="2031"/>
    <cellStyle name="Currency 4 8 3 3" xfId="2032"/>
    <cellStyle name="Currency 4 8 3 4" xfId="2033"/>
    <cellStyle name="Currency 4 8 3 5" xfId="2034"/>
    <cellStyle name="Currency 4 8 4" xfId="2035"/>
    <cellStyle name="Currency 4 8 4 2" xfId="2036"/>
    <cellStyle name="Currency 4 8 4 3" xfId="2037"/>
    <cellStyle name="Currency 4 8 5" xfId="2038"/>
    <cellStyle name="Currency 4 8 6" xfId="2039"/>
    <cellStyle name="Currency 4 8 7" xfId="2040"/>
    <cellStyle name="Currency 4 9" xfId="2041"/>
    <cellStyle name="Currency 4 9 2" xfId="2042"/>
    <cellStyle name="Currency 4 9 2 2" xfId="2043"/>
    <cellStyle name="Currency 4 9 2 3" xfId="2044"/>
    <cellStyle name="Currency 4 9 3" xfId="2045"/>
    <cellStyle name="Currency 4 9 4" xfId="2046"/>
    <cellStyle name="Currency 4 9 5" xfId="2047"/>
    <cellStyle name="Currency 5" xfId="472"/>
    <cellStyle name="Currency 6" xfId="471"/>
    <cellStyle name="Currency 7" xfId="470"/>
    <cellStyle name="Currency 8" xfId="469"/>
    <cellStyle name="Currency 9" xfId="468"/>
    <cellStyle name="Currency Input" xfId="106"/>
    <cellStyle name="Currency0" xfId="107"/>
    <cellStyle name="Currency0 2" xfId="2048"/>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 2" xfId="2049"/>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Explanatory Text 2 2" xfId="2050"/>
    <cellStyle name="Explanatory Text 3" xfId="2051"/>
    <cellStyle name="Explanatory Text 4" xfId="2052"/>
    <cellStyle name="Explanatory Text 5" xfId="2053"/>
    <cellStyle name="Explanatory Text 6" xfId="2054"/>
    <cellStyle name="Explanatory Text 7" xfId="2055"/>
    <cellStyle name="Explanatory Text 8" xfId="2056"/>
    <cellStyle name="Explanatory Text 9" xfId="2057"/>
    <cellStyle name="Fixed" xfId="136"/>
    <cellStyle name="Fixed 2" xfId="2058"/>
    <cellStyle name="FOOTER - Style1" xfId="137"/>
    <cellStyle name="g" xfId="138"/>
    <cellStyle name="general" xfId="139"/>
    <cellStyle name="General [C]" xfId="140"/>
    <cellStyle name="General [R]" xfId="141"/>
    <cellStyle name="Good 2" xfId="592"/>
    <cellStyle name="Good 2 2" xfId="2059"/>
    <cellStyle name="Good 3" xfId="2060"/>
    <cellStyle name="Good 4" xfId="2061"/>
    <cellStyle name="Good 5" xfId="2062"/>
    <cellStyle name="Good 6" xfId="2063"/>
    <cellStyle name="Good 7" xfId="2064"/>
    <cellStyle name="Good 8" xfId="2065"/>
    <cellStyle name="Good 9" xfId="2066"/>
    <cellStyle name="Green" xfId="142"/>
    <cellStyle name="grey" xfId="143"/>
    <cellStyle name="Header1" xfId="144"/>
    <cellStyle name="Header2" xfId="145"/>
    <cellStyle name="Heading" xfId="146"/>
    <cellStyle name="Heading 1" xfId="147" builtinId="16" customBuiltin="1"/>
    <cellStyle name="Heading 1 2" xfId="2067"/>
    <cellStyle name="Heading 1 2 2" xfId="2068"/>
    <cellStyle name="Heading 1 3" xfId="2069"/>
    <cellStyle name="Heading 1 4" xfId="2070"/>
    <cellStyle name="Heading 1 5" xfId="2071"/>
    <cellStyle name="Heading 1 6" xfId="2072"/>
    <cellStyle name="Heading 1 7" xfId="2073"/>
    <cellStyle name="Heading 1 8" xfId="2074"/>
    <cellStyle name="Heading 2" xfId="148" builtinId="17" customBuiltin="1"/>
    <cellStyle name="Heading 2 2" xfId="149"/>
    <cellStyle name="Heading 2 2 2" xfId="2075"/>
    <cellStyle name="Heading 2 3" xfId="2076"/>
    <cellStyle name="Heading 2 4" xfId="2077"/>
    <cellStyle name="Heading 2 5" xfId="2078"/>
    <cellStyle name="Heading 2 6" xfId="2079"/>
    <cellStyle name="Heading 2 7" xfId="2080"/>
    <cellStyle name="Heading 2 8" xfId="2081"/>
    <cellStyle name="Heading 3 2" xfId="594"/>
    <cellStyle name="Heading 3 2 2" xfId="2082"/>
    <cellStyle name="Heading 3 3" xfId="2083"/>
    <cellStyle name="Heading 3 4" xfId="2084"/>
    <cellStyle name="Heading 3 5" xfId="2085"/>
    <cellStyle name="Heading 3 6" xfId="2086"/>
    <cellStyle name="Heading 3 7" xfId="2087"/>
    <cellStyle name="Heading 3 8" xfId="2088"/>
    <cellStyle name="Heading 3 9" xfId="2089"/>
    <cellStyle name="Heading 4 2" xfId="595"/>
    <cellStyle name="Heading 4 2 2" xfId="2090"/>
    <cellStyle name="Heading 4 3" xfId="2091"/>
    <cellStyle name="Heading 4 4" xfId="2092"/>
    <cellStyle name="Heading 4 5" xfId="2093"/>
    <cellStyle name="Heading 4 6" xfId="2094"/>
    <cellStyle name="Heading 4 7" xfId="2095"/>
    <cellStyle name="Heading 4 8" xfId="2096"/>
    <cellStyle name="Heading 4 9" xfId="2097"/>
    <cellStyle name="Heading 5" xfId="9381"/>
    <cellStyle name="Heading No Underline" xfId="150"/>
    <cellStyle name="Heading With Underline" xfId="151"/>
    <cellStyle name="Heading1" xfId="152"/>
    <cellStyle name="Heading1 2" xfId="938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2 2" xfId="2098"/>
    <cellStyle name="Input 3" xfId="643"/>
    <cellStyle name="Input 4" xfId="636"/>
    <cellStyle name="Input 5" xfId="2099"/>
    <cellStyle name="Input 6" xfId="2100"/>
    <cellStyle name="Input 7" xfId="2101"/>
    <cellStyle name="Input 8" xfId="2102"/>
    <cellStyle name="Input 9" xfId="2103"/>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Linked Cell 2 2" xfId="2104"/>
    <cellStyle name="Linked Cell 3" xfId="2105"/>
    <cellStyle name="Linked Cell 4" xfId="2106"/>
    <cellStyle name="Linked Cell 5" xfId="2107"/>
    <cellStyle name="Linked Cell 6" xfId="2108"/>
    <cellStyle name="Linked Cell 7" xfId="2109"/>
    <cellStyle name="Linked Cell 8" xfId="2110"/>
    <cellStyle name="Linked Cell 9" xfId="2111"/>
    <cellStyle name="m" xfId="174"/>
    <cellStyle name="m1" xfId="175"/>
    <cellStyle name="m2" xfId="176"/>
    <cellStyle name="m3" xfId="177"/>
    <cellStyle name="Multiple" xfId="178"/>
    <cellStyle name="Negative" xfId="179"/>
    <cellStyle name="Neutral 2" xfId="598"/>
    <cellStyle name="Neutral 2 2" xfId="2112"/>
    <cellStyle name="Neutral 3" xfId="2113"/>
    <cellStyle name="Neutral 4" xfId="2114"/>
    <cellStyle name="Neutral 5" xfId="2115"/>
    <cellStyle name="Neutral 6" xfId="2116"/>
    <cellStyle name="Neutral 7" xfId="2117"/>
    <cellStyle name="Neutral 8" xfId="2118"/>
    <cellStyle name="Neutral 9" xfId="2119"/>
    <cellStyle name="no dec" xfId="180"/>
    <cellStyle name="Normal" xfId="0" builtinId="0"/>
    <cellStyle name="Normal - Style1" xfId="181"/>
    <cellStyle name="Normal 10" xfId="182"/>
    <cellStyle name="Normal 10 10" xfId="844"/>
    <cellStyle name="Normal 10 10 2" xfId="9601"/>
    <cellStyle name="Normal 10 11" xfId="9383"/>
    <cellStyle name="Normal 10 2" xfId="367"/>
    <cellStyle name="Normal 10 2 2" xfId="701"/>
    <cellStyle name="Normal 10 2 2 2" xfId="929"/>
    <cellStyle name="Normal 10 2 2 2 2" xfId="9686"/>
    <cellStyle name="Normal 10 2 2 3" xfId="9470"/>
    <cellStyle name="Normal 10 2 3" xfId="785"/>
    <cellStyle name="Normal 10 2 3 2" xfId="1001"/>
    <cellStyle name="Normal 10 2 3 2 2" xfId="9758"/>
    <cellStyle name="Normal 10 2 3 3" xfId="9542"/>
    <cellStyle name="Normal 10 2 4" xfId="857"/>
    <cellStyle name="Normal 10 2 4 2" xfId="9614"/>
    <cellStyle name="Normal 10 2 5" xfId="9398"/>
    <cellStyle name="Normal 10 3" xfId="399"/>
    <cellStyle name="Normal 10 3 2" xfId="714"/>
    <cellStyle name="Normal 10 3 2 2" xfId="942"/>
    <cellStyle name="Normal 10 3 2 2 2" xfId="9699"/>
    <cellStyle name="Normal 10 3 2 3" xfId="9483"/>
    <cellStyle name="Normal 10 3 3" xfId="798"/>
    <cellStyle name="Normal 10 3 3 2" xfId="1014"/>
    <cellStyle name="Normal 10 3 3 2 2" xfId="9771"/>
    <cellStyle name="Normal 10 3 3 3" xfId="9555"/>
    <cellStyle name="Normal 10 3 4" xfId="870"/>
    <cellStyle name="Normal 10 3 4 2" xfId="9627"/>
    <cellStyle name="Normal 10 3 5" xfId="9411"/>
    <cellStyle name="Normal 10 4" xfId="615"/>
    <cellStyle name="Normal 10 4 2" xfId="731"/>
    <cellStyle name="Normal 10 4 2 2" xfId="959"/>
    <cellStyle name="Normal 10 4 2 2 2" xfId="9716"/>
    <cellStyle name="Normal 10 4 2 3" xfId="9500"/>
    <cellStyle name="Normal 10 4 3" xfId="815"/>
    <cellStyle name="Normal 10 4 3 2" xfId="1031"/>
    <cellStyle name="Normal 10 4 3 2 2" xfId="9788"/>
    <cellStyle name="Normal 10 4 3 3" xfId="9572"/>
    <cellStyle name="Normal 10 4 4" xfId="887"/>
    <cellStyle name="Normal 10 4 4 2" xfId="9644"/>
    <cellStyle name="Normal 10 4 5" xfId="9428"/>
    <cellStyle name="Normal 10 5" xfId="629"/>
    <cellStyle name="Normal 10 5 2" xfId="737"/>
    <cellStyle name="Normal 10 5 2 2" xfId="965"/>
    <cellStyle name="Normal 10 5 2 2 2" xfId="9722"/>
    <cellStyle name="Normal 10 5 2 3" xfId="9506"/>
    <cellStyle name="Normal 10 5 3" xfId="821"/>
    <cellStyle name="Normal 10 5 3 2" xfId="1037"/>
    <cellStyle name="Normal 10 5 3 2 2" xfId="9794"/>
    <cellStyle name="Normal 10 5 3 3" xfId="9578"/>
    <cellStyle name="Normal 10 5 4" xfId="893"/>
    <cellStyle name="Normal 10 5 4 2" xfId="9650"/>
    <cellStyle name="Normal 10 5 5" xfId="9434"/>
    <cellStyle name="Normal 10 6" xfId="648"/>
    <cellStyle name="Normal 10 6 2" xfId="753"/>
    <cellStyle name="Normal 10 6 2 2" xfId="969"/>
    <cellStyle name="Normal 10 6 2 2 2" xfId="9726"/>
    <cellStyle name="Normal 10 6 2 3" xfId="9510"/>
    <cellStyle name="Normal 10 6 3" xfId="825"/>
    <cellStyle name="Normal 10 6 3 2" xfId="1041"/>
    <cellStyle name="Normal 10 6 3 2 2" xfId="9798"/>
    <cellStyle name="Normal 10 6 3 3" xfId="9582"/>
    <cellStyle name="Normal 10 6 4" xfId="897"/>
    <cellStyle name="Normal 10 6 4 2" xfId="9654"/>
    <cellStyle name="Normal 10 6 5" xfId="9438"/>
    <cellStyle name="Normal 10 7" xfId="673"/>
    <cellStyle name="Normal 10 7 2" xfId="768"/>
    <cellStyle name="Normal 10 7 2 2" xfId="984"/>
    <cellStyle name="Normal 10 7 2 2 2" xfId="9741"/>
    <cellStyle name="Normal 10 7 2 3" xfId="9525"/>
    <cellStyle name="Normal 10 7 3" xfId="840"/>
    <cellStyle name="Normal 10 7 3 2" xfId="1056"/>
    <cellStyle name="Normal 10 7 3 2 2" xfId="9813"/>
    <cellStyle name="Normal 10 7 3 3" xfId="9597"/>
    <cellStyle name="Normal 10 7 4" xfId="912"/>
    <cellStyle name="Normal 10 7 4 2" xfId="9669"/>
    <cellStyle name="Normal 10 7 5" xfId="9453"/>
    <cellStyle name="Normal 10 8" xfId="687"/>
    <cellStyle name="Normal 10 8 2" xfId="916"/>
    <cellStyle name="Normal 10 8 2 2" xfId="9673"/>
    <cellStyle name="Normal 10 8 3" xfId="9457"/>
    <cellStyle name="Normal 10 9" xfId="772"/>
    <cellStyle name="Normal 10 9 2" xfId="988"/>
    <cellStyle name="Normal 10 9 2 2" xfId="9745"/>
    <cellStyle name="Normal 10 9 3" xfId="9529"/>
    <cellStyle name="Normal 11" xfId="183"/>
    <cellStyle name="Normal 11 2" xfId="616"/>
    <cellStyle name="Normal 11 2 2" xfId="732"/>
    <cellStyle name="Normal 11 2 2 2" xfId="960"/>
    <cellStyle name="Normal 11 2 2 2 2" xfId="9717"/>
    <cellStyle name="Normal 11 2 2 3" xfId="9501"/>
    <cellStyle name="Normal 11 2 3" xfId="816"/>
    <cellStyle name="Normal 11 2 3 2" xfId="1032"/>
    <cellStyle name="Normal 11 2 3 2 2" xfId="9789"/>
    <cellStyle name="Normal 11 2 3 3" xfId="9573"/>
    <cellStyle name="Normal 11 2 4" xfId="888"/>
    <cellStyle name="Normal 11 2 4 2" xfId="9645"/>
    <cellStyle name="Normal 11 2 5" xfId="9429"/>
    <cellStyle name="Normal 11 3" xfId="630"/>
    <cellStyle name="Normal 11 3 2" xfId="738"/>
    <cellStyle name="Normal 11 3 2 2" xfId="966"/>
    <cellStyle name="Normal 11 3 2 2 2" xfId="9723"/>
    <cellStyle name="Normal 11 3 2 3" xfId="9507"/>
    <cellStyle name="Normal 11 3 3" xfId="822"/>
    <cellStyle name="Normal 11 3 3 2" xfId="1038"/>
    <cellStyle name="Normal 11 3 3 2 2" xfId="9795"/>
    <cellStyle name="Normal 11 3 3 3" xfId="9579"/>
    <cellStyle name="Normal 11 3 4" xfId="894"/>
    <cellStyle name="Normal 11 3 4 2" xfId="9651"/>
    <cellStyle name="Normal 11 3 5" xfId="9435"/>
    <cellStyle name="Normal 11 4" xfId="674"/>
    <cellStyle name="Normal 11 4 2" xfId="769"/>
    <cellStyle name="Normal 11 4 2 2" xfId="985"/>
    <cellStyle name="Normal 11 4 2 2 2" xfId="9742"/>
    <cellStyle name="Normal 11 4 2 3" xfId="9526"/>
    <cellStyle name="Normal 11 4 3" xfId="841"/>
    <cellStyle name="Normal 11 4 3 2" xfId="1057"/>
    <cellStyle name="Normal 11 4 3 2 2" xfId="9814"/>
    <cellStyle name="Normal 11 4 3 3" xfId="9598"/>
    <cellStyle name="Normal 11 4 4" xfId="913"/>
    <cellStyle name="Normal 11 4 4 2" xfId="9670"/>
    <cellStyle name="Normal 11 4 5" xfId="9454"/>
    <cellStyle name="Normal 12" xfId="365"/>
    <cellStyle name="Normal 12 2" xfId="617"/>
    <cellStyle name="Normal 12 3" xfId="700"/>
    <cellStyle name="Normal 12 4" xfId="1060"/>
    <cellStyle name="Normal 12 4 2" xfId="9817"/>
    <cellStyle name="Normal 13" xfId="467"/>
    <cellStyle name="Normal 13 2" xfId="2120"/>
    <cellStyle name="Normal 13 2 2" xfId="2121"/>
    <cellStyle name="Normal 13 2 3" xfId="2122"/>
    <cellStyle name="Normal 13 3" xfId="2123"/>
    <cellStyle name="Normal 13 4" xfId="2124"/>
    <cellStyle name="Normal 13 5" xfId="2125"/>
    <cellStyle name="Normal 14" xfId="466"/>
    <cellStyle name="Normal 14 2" xfId="2126"/>
    <cellStyle name="Normal 15" xfId="465"/>
    <cellStyle name="Normal 16" xfId="464"/>
    <cellStyle name="Normal 16 2" xfId="2127"/>
    <cellStyle name="Normal 17" xfId="463"/>
    <cellStyle name="Normal 17 2" xfId="2128"/>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19 2 2" xfId="2129"/>
    <cellStyle name="Normal 19 3" xfId="2130"/>
    <cellStyle name="Normal 2" xfId="184"/>
    <cellStyle name="Normal 2 11 8" xfId="9819"/>
    <cellStyle name="Normal 2 2" xfId="185"/>
    <cellStyle name="Normal 2 2 2" xfId="451"/>
    <cellStyle name="Normal 2 2 3" xfId="619"/>
    <cellStyle name="Normal 2 2 3 2" xfId="733"/>
    <cellStyle name="Normal 2 2 3 2 2" xfId="961"/>
    <cellStyle name="Normal 2 2 3 2 2 2" xfId="9718"/>
    <cellStyle name="Normal 2 2 3 2 3" xfId="9502"/>
    <cellStyle name="Normal 2 2 3 3" xfId="817"/>
    <cellStyle name="Normal 2 2 3 3 2" xfId="1033"/>
    <cellStyle name="Normal 2 2 3 3 2 2" xfId="9790"/>
    <cellStyle name="Normal 2 2 3 3 3" xfId="9574"/>
    <cellStyle name="Normal 2 2 3 4" xfId="889"/>
    <cellStyle name="Normal 2 2 3 4 2" xfId="9646"/>
    <cellStyle name="Normal 2 2 3 5" xfId="9430"/>
    <cellStyle name="Normal 2 2 4" xfId="631"/>
    <cellStyle name="Normal 2 2 4 2" xfId="739"/>
    <cellStyle name="Normal 2 2 4 2 2" xfId="967"/>
    <cellStyle name="Normal 2 2 4 2 2 2" xfId="9724"/>
    <cellStyle name="Normal 2 2 4 2 3" xfId="9508"/>
    <cellStyle name="Normal 2 2 4 3" xfId="823"/>
    <cellStyle name="Normal 2 2 4 3 2" xfId="1039"/>
    <cellStyle name="Normal 2 2 4 3 2 2" xfId="9796"/>
    <cellStyle name="Normal 2 2 4 3 3" xfId="9580"/>
    <cellStyle name="Normal 2 2 4 4" xfId="895"/>
    <cellStyle name="Normal 2 2 4 4 2" xfId="9652"/>
    <cellStyle name="Normal 2 2 4 5" xfId="9436"/>
    <cellStyle name="Normal 2 2 5" xfId="675"/>
    <cellStyle name="Normal 2 2 5 2" xfId="770"/>
    <cellStyle name="Normal 2 2 5 2 2" xfId="986"/>
    <cellStyle name="Normal 2 2 5 2 2 2" xfId="9743"/>
    <cellStyle name="Normal 2 2 5 2 3" xfId="9527"/>
    <cellStyle name="Normal 2 2 5 3" xfId="842"/>
    <cellStyle name="Normal 2 2 5 3 2" xfId="1058"/>
    <cellStyle name="Normal 2 2 5 3 2 2" xfId="9815"/>
    <cellStyle name="Normal 2 2 5 3 3" xfId="9599"/>
    <cellStyle name="Normal 2 2 5 4" xfId="914"/>
    <cellStyle name="Normal 2 2 5 4 2" xfId="9671"/>
    <cellStyle name="Normal 2 2 5 5" xfId="9455"/>
    <cellStyle name="Normal 2 3" xfId="450"/>
    <cellStyle name="Normal 2 4" xfId="618"/>
    <cellStyle name="Normal 20" xfId="449"/>
    <cellStyle name="Normal 20 2" xfId="448"/>
    <cellStyle name="Normal 21" xfId="447"/>
    <cellStyle name="Normal 21 2" xfId="446"/>
    <cellStyle name="Normal 22" xfId="556"/>
    <cellStyle name="Normal 23" xfId="634"/>
    <cellStyle name="Normal 23 2" xfId="741"/>
    <cellStyle name="Normal 24" xfId="647"/>
    <cellStyle name="Normal 24 2" xfId="752"/>
    <cellStyle name="Normal 25" xfId="2131"/>
    <cellStyle name="Normal 26" xfId="2132"/>
    <cellStyle name="Normal 26 2" xfId="2133"/>
    <cellStyle name="Normal 27" xfId="2134"/>
    <cellStyle name="Normal 28" xfId="2135"/>
    <cellStyle name="Normal 29" xfId="2136"/>
    <cellStyle name="Normal 29 2" xfId="2137"/>
    <cellStyle name="Normal 29 3" xfId="2138"/>
    <cellStyle name="Normal 3" xfId="186"/>
    <cellStyle name="Normal 3 2" xfId="187"/>
    <cellStyle name="Normal 3 3" xfId="620"/>
    <cellStyle name="Normal 3_Attach O, GG, Support -New Method 2-14-11" xfId="188"/>
    <cellStyle name="Normal 30" xfId="2139"/>
    <cellStyle name="Normal 30 2" xfId="2140"/>
    <cellStyle name="Normal 31" xfId="2141"/>
    <cellStyle name="Normal 31 2" xfId="2142"/>
    <cellStyle name="Normal 32" xfId="2143"/>
    <cellStyle name="Normal 32 2" xfId="2144"/>
    <cellStyle name="Normal 33" xfId="2145"/>
    <cellStyle name="Normal 33 2" xfId="2146"/>
    <cellStyle name="Normal 34" xfId="2147"/>
    <cellStyle name="Normal 34 2" xfId="2148"/>
    <cellStyle name="Normal 35" xfId="9380"/>
    <cellStyle name="Normal 4" xfId="189"/>
    <cellStyle name="Normal 4 10" xfId="2149"/>
    <cellStyle name="Normal 4 10 2" xfId="2150"/>
    <cellStyle name="Normal 4 10 2 2" xfId="2151"/>
    <cellStyle name="Normal 4 10 2 2 2" xfId="2152"/>
    <cellStyle name="Normal 4 10 2 2 2 2" xfId="2153"/>
    <cellStyle name="Normal 4 10 2 2 2 3" xfId="2154"/>
    <cellStyle name="Normal 4 10 2 2 3" xfId="2155"/>
    <cellStyle name="Normal 4 10 2 2 4" xfId="2156"/>
    <cellStyle name="Normal 4 10 2 2 5" xfId="2157"/>
    <cellStyle name="Normal 4 10 2 3" xfId="2158"/>
    <cellStyle name="Normal 4 10 2 3 2" xfId="2159"/>
    <cellStyle name="Normal 4 10 2 3 2 2" xfId="2160"/>
    <cellStyle name="Normal 4 10 2 3 2 3" xfId="2161"/>
    <cellStyle name="Normal 4 10 2 3 3" xfId="2162"/>
    <cellStyle name="Normal 4 10 2 3 4" xfId="2163"/>
    <cellStyle name="Normal 4 10 2 3 5" xfId="2164"/>
    <cellStyle name="Normal 4 10 2 4" xfId="2165"/>
    <cellStyle name="Normal 4 10 2 4 2" xfId="2166"/>
    <cellStyle name="Normal 4 10 2 4 3" xfId="2167"/>
    <cellStyle name="Normal 4 10 2 5" xfId="2168"/>
    <cellStyle name="Normal 4 10 2 6" xfId="2169"/>
    <cellStyle name="Normal 4 10 2 7" xfId="2170"/>
    <cellStyle name="Normal 4 10 3" xfId="2171"/>
    <cellStyle name="Normal 4 10 3 2" xfId="2172"/>
    <cellStyle name="Normal 4 10 3 2 2" xfId="2173"/>
    <cellStyle name="Normal 4 10 3 2 3" xfId="2174"/>
    <cellStyle name="Normal 4 10 3 3" xfId="2175"/>
    <cellStyle name="Normal 4 10 3 4" xfId="2176"/>
    <cellStyle name="Normal 4 10 3 5" xfId="2177"/>
    <cellStyle name="Normal 4 10 4" xfId="2178"/>
    <cellStyle name="Normal 4 10 4 2" xfId="2179"/>
    <cellStyle name="Normal 4 10 4 2 2" xfId="2180"/>
    <cellStyle name="Normal 4 10 4 2 3" xfId="2181"/>
    <cellStyle name="Normal 4 10 4 3" xfId="2182"/>
    <cellStyle name="Normal 4 10 4 4" xfId="2183"/>
    <cellStyle name="Normal 4 10 4 5" xfId="2184"/>
    <cellStyle name="Normal 4 10 5" xfId="2185"/>
    <cellStyle name="Normal 4 10 5 2" xfId="2186"/>
    <cellStyle name="Normal 4 10 5 3" xfId="2187"/>
    <cellStyle name="Normal 4 10 6" xfId="2188"/>
    <cellStyle name="Normal 4 10 7" xfId="2189"/>
    <cellStyle name="Normal 4 10 8" xfId="2190"/>
    <cellStyle name="Normal 4 11" xfId="2191"/>
    <cellStyle name="Normal 4 11 2" xfId="2192"/>
    <cellStyle name="Normal 4 11 2 2" xfId="2193"/>
    <cellStyle name="Normal 4 11 2 2 2" xfId="2194"/>
    <cellStyle name="Normal 4 11 2 2 3" xfId="2195"/>
    <cellStyle name="Normal 4 11 2 3" xfId="2196"/>
    <cellStyle name="Normal 4 11 2 4" xfId="2197"/>
    <cellStyle name="Normal 4 11 2 5" xfId="2198"/>
    <cellStyle name="Normal 4 11 3" xfId="2199"/>
    <cellStyle name="Normal 4 11 3 2" xfId="2200"/>
    <cellStyle name="Normal 4 11 3 2 2" xfId="2201"/>
    <cellStyle name="Normal 4 11 3 2 3" xfId="2202"/>
    <cellStyle name="Normal 4 11 3 3" xfId="2203"/>
    <cellStyle name="Normal 4 11 3 4" xfId="2204"/>
    <cellStyle name="Normal 4 11 3 5" xfId="2205"/>
    <cellStyle name="Normal 4 11 4" xfId="2206"/>
    <cellStyle name="Normal 4 11 4 2" xfId="2207"/>
    <cellStyle name="Normal 4 11 4 3" xfId="2208"/>
    <cellStyle name="Normal 4 11 5" xfId="2209"/>
    <cellStyle name="Normal 4 11 6" xfId="2210"/>
    <cellStyle name="Normal 4 11 7" xfId="2211"/>
    <cellStyle name="Normal 4 12" xfId="2212"/>
    <cellStyle name="Normal 4 12 2" xfId="2213"/>
    <cellStyle name="Normal 4 12 2 2" xfId="2214"/>
    <cellStyle name="Normal 4 12 2 2 2" xfId="2215"/>
    <cellStyle name="Normal 4 12 2 2 3" xfId="2216"/>
    <cellStyle name="Normal 4 12 2 3" xfId="2217"/>
    <cellStyle name="Normal 4 12 2 4" xfId="2218"/>
    <cellStyle name="Normal 4 12 2 5" xfId="2219"/>
    <cellStyle name="Normal 4 12 3" xfId="2220"/>
    <cellStyle name="Normal 4 12 3 2" xfId="2221"/>
    <cellStyle name="Normal 4 12 3 2 2" xfId="2222"/>
    <cellStyle name="Normal 4 12 3 2 3" xfId="2223"/>
    <cellStyle name="Normal 4 12 3 3" xfId="2224"/>
    <cellStyle name="Normal 4 12 3 4" xfId="2225"/>
    <cellStyle name="Normal 4 12 3 5" xfId="2226"/>
    <cellStyle name="Normal 4 12 4" xfId="2227"/>
    <cellStyle name="Normal 4 12 4 2" xfId="2228"/>
    <cellStyle name="Normal 4 12 4 3" xfId="2229"/>
    <cellStyle name="Normal 4 12 5" xfId="2230"/>
    <cellStyle name="Normal 4 12 6" xfId="2231"/>
    <cellStyle name="Normal 4 12 7" xfId="2232"/>
    <cellStyle name="Normal 4 13" xfId="2233"/>
    <cellStyle name="Normal 4 13 2" xfId="2234"/>
    <cellStyle name="Normal 4 13 2 2" xfId="2235"/>
    <cellStyle name="Normal 4 13 2 3" xfId="2236"/>
    <cellStyle name="Normal 4 13 3" xfId="2237"/>
    <cellStyle name="Normal 4 13 4" xfId="2238"/>
    <cellStyle name="Normal 4 13 5" xfId="2239"/>
    <cellStyle name="Normal 4 14" xfId="2240"/>
    <cellStyle name="Normal 4 14 2" xfId="2241"/>
    <cellStyle name="Normal 4 14 2 2" xfId="2242"/>
    <cellStyle name="Normal 4 14 2 3" xfId="2243"/>
    <cellStyle name="Normal 4 14 3" xfId="2244"/>
    <cellStyle name="Normal 4 14 4" xfId="2245"/>
    <cellStyle name="Normal 4 14 5" xfId="2246"/>
    <cellStyle name="Normal 4 2" xfId="190"/>
    <cellStyle name="Normal 4 2 10" xfId="2247"/>
    <cellStyle name="Normal 4 2 10 2" xfId="2248"/>
    <cellStyle name="Normal 4 2 10 2 2" xfId="2249"/>
    <cellStyle name="Normal 4 2 10 2 2 2" xfId="2250"/>
    <cellStyle name="Normal 4 2 10 2 2 3" xfId="2251"/>
    <cellStyle name="Normal 4 2 10 2 3" xfId="2252"/>
    <cellStyle name="Normal 4 2 10 2 4" xfId="2253"/>
    <cellStyle name="Normal 4 2 10 2 5" xfId="2254"/>
    <cellStyle name="Normal 4 2 10 3" xfId="2255"/>
    <cellStyle name="Normal 4 2 10 3 2" xfId="2256"/>
    <cellStyle name="Normal 4 2 10 3 2 2" xfId="2257"/>
    <cellStyle name="Normal 4 2 10 3 2 3" xfId="2258"/>
    <cellStyle name="Normal 4 2 10 3 3" xfId="2259"/>
    <cellStyle name="Normal 4 2 10 3 4" xfId="2260"/>
    <cellStyle name="Normal 4 2 10 3 5" xfId="2261"/>
    <cellStyle name="Normal 4 2 10 4" xfId="2262"/>
    <cellStyle name="Normal 4 2 10 4 2" xfId="2263"/>
    <cellStyle name="Normal 4 2 10 4 3" xfId="2264"/>
    <cellStyle name="Normal 4 2 10 5" xfId="2265"/>
    <cellStyle name="Normal 4 2 10 6" xfId="2266"/>
    <cellStyle name="Normal 4 2 10 7" xfId="2267"/>
    <cellStyle name="Normal 4 2 11" xfId="2268"/>
    <cellStyle name="Normal 4 2 11 2" xfId="2269"/>
    <cellStyle name="Normal 4 2 11 2 2" xfId="2270"/>
    <cellStyle name="Normal 4 2 11 2 3" xfId="2271"/>
    <cellStyle name="Normal 4 2 11 3" xfId="2272"/>
    <cellStyle name="Normal 4 2 11 4" xfId="2273"/>
    <cellStyle name="Normal 4 2 11 5" xfId="2274"/>
    <cellStyle name="Normal 4 2 12" xfId="2275"/>
    <cellStyle name="Normal 4 2 12 2" xfId="2276"/>
    <cellStyle name="Normal 4 2 12 2 2" xfId="2277"/>
    <cellStyle name="Normal 4 2 12 2 3" xfId="2278"/>
    <cellStyle name="Normal 4 2 12 3" xfId="2279"/>
    <cellStyle name="Normal 4 2 12 4" xfId="2280"/>
    <cellStyle name="Normal 4 2 12 5" xfId="2281"/>
    <cellStyle name="Normal 4 2 2" xfId="445"/>
    <cellStyle name="Normal 4 2 2 10" xfId="2282"/>
    <cellStyle name="Normal 4 2 2 10 2" xfId="2283"/>
    <cellStyle name="Normal 4 2 2 10 2 2" xfId="2284"/>
    <cellStyle name="Normal 4 2 2 10 2 3" xfId="2285"/>
    <cellStyle name="Normal 4 2 2 10 3" xfId="2286"/>
    <cellStyle name="Normal 4 2 2 10 4" xfId="2287"/>
    <cellStyle name="Normal 4 2 2 10 5" xfId="2288"/>
    <cellStyle name="Normal 4 2 2 11" xfId="2289"/>
    <cellStyle name="Normal 4 2 2 11 2" xfId="2290"/>
    <cellStyle name="Normal 4 2 2 11 3" xfId="2291"/>
    <cellStyle name="Normal 4 2 2 12" xfId="2292"/>
    <cellStyle name="Normal 4 2 2 13" xfId="2293"/>
    <cellStyle name="Normal 4 2 2 14" xfId="2294"/>
    <cellStyle name="Normal 4 2 2 2" xfId="2295"/>
    <cellStyle name="Normal 4 2 2 2 10" xfId="2296"/>
    <cellStyle name="Normal 4 2 2 2 10 2" xfId="2297"/>
    <cellStyle name="Normal 4 2 2 2 10 3" xfId="2298"/>
    <cellStyle name="Normal 4 2 2 2 11" xfId="2299"/>
    <cellStyle name="Normal 4 2 2 2 12" xfId="2300"/>
    <cellStyle name="Normal 4 2 2 2 13" xfId="2301"/>
    <cellStyle name="Normal 4 2 2 2 2" xfId="2302"/>
    <cellStyle name="Normal 4 2 2 2 2 2" xfId="2303"/>
    <cellStyle name="Normal 4 2 2 2 2 2 2" xfId="2304"/>
    <cellStyle name="Normal 4 2 2 2 2 2 2 2" xfId="2305"/>
    <cellStyle name="Normal 4 2 2 2 2 2 2 2 2" xfId="2306"/>
    <cellStyle name="Normal 4 2 2 2 2 2 2 2 2 2" xfId="2307"/>
    <cellStyle name="Normal 4 2 2 2 2 2 2 2 2 3" xfId="2308"/>
    <cellStyle name="Normal 4 2 2 2 2 2 2 2 3" xfId="2309"/>
    <cellStyle name="Normal 4 2 2 2 2 2 2 2 4" xfId="2310"/>
    <cellStyle name="Normal 4 2 2 2 2 2 2 2 5" xfId="2311"/>
    <cellStyle name="Normal 4 2 2 2 2 2 2 3" xfId="2312"/>
    <cellStyle name="Normal 4 2 2 2 2 2 2 3 2" xfId="2313"/>
    <cellStyle name="Normal 4 2 2 2 2 2 2 3 2 2" xfId="2314"/>
    <cellStyle name="Normal 4 2 2 2 2 2 2 3 2 3" xfId="2315"/>
    <cellStyle name="Normal 4 2 2 2 2 2 2 3 3" xfId="2316"/>
    <cellStyle name="Normal 4 2 2 2 2 2 2 3 4" xfId="2317"/>
    <cellStyle name="Normal 4 2 2 2 2 2 2 3 5" xfId="2318"/>
    <cellStyle name="Normal 4 2 2 2 2 2 2 4" xfId="2319"/>
    <cellStyle name="Normal 4 2 2 2 2 2 2 4 2" xfId="2320"/>
    <cellStyle name="Normal 4 2 2 2 2 2 2 4 3" xfId="2321"/>
    <cellStyle name="Normal 4 2 2 2 2 2 2 5" xfId="2322"/>
    <cellStyle name="Normal 4 2 2 2 2 2 2 6" xfId="2323"/>
    <cellStyle name="Normal 4 2 2 2 2 2 2 7" xfId="2324"/>
    <cellStyle name="Normal 4 2 2 2 2 2 3" xfId="2325"/>
    <cellStyle name="Normal 4 2 2 2 2 2 3 2" xfId="2326"/>
    <cellStyle name="Normal 4 2 2 2 2 2 3 2 2" xfId="2327"/>
    <cellStyle name="Normal 4 2 2 2 2 2 3 2 3" xfId="2328"/>
    <cellStyle name="Normal 4 2 2 2 2 2 3 3" xfId="2329"/>
    <cellStyle name="Normal 4 2 2 2 2 2 3 4" xfId="2330"/>
    <cellStyle name="Normal 4 2 2 2 2 2 3 5" xfId="2331"/>
    <cellStyle name="Normal 4 2 2 2 2 2 4" xfId="2332"/>
    <cellStyle name="Normal 4 2 2 2 2 2 4 2" xfId="2333"/>
    <cellStyle name="Normal 4 2 2 2 2 2 4 2 2" xfId="2334"/>
    <cellStyle name="Normal 4 2 2 2 2 2 4 2 3" xfId="2335"/>
    <cellStyle name="Normal 4 2 2 2 2 2 4 3" xfId="2336"/>
    <cellStyle name="Normal 4 2 2 2 2 2 4 4" xfId="2337"/>
    <cellStyle name="Normal 4 2 2 2 2 2 4 5" xfId="2338"/>
    <cellStyle name="Normal 4 2 2 2 2 2 5" xfId="2339"/>
    <cellStyle name="Normal 4 2 2 2 2 2 5 2" xfId="2340"/>
    <cellStyle name="Normal 4 2 2 2 2 2 5 3" xfId="2341"/>
    <cellStyle name="Normal 4 2 2 2 2 2 6" xfId="2342"/>
    <cellStyle name="Normal 4 2 2 2 2 2 7" xfId="2343"/>
    <cellStyle name="Normal 4 2 2 2 2 2 8" xfId="2344"/>
    <cellStyle name="Normal 4 2 2 2 2 3" xfId="2345"/>
    <cellStyle name="Normal 4 2 2 2 2 3 2" xfId="2346"/>
    <cellStyle name="Normal 4 2 2 2 2 3 2 2" xfId="2347"/>
    <cellStyle name="Normal 4 2 2 2 2 3 2 2 2" xfId="2348"/>
    <cellStyle name="Normal 4 2 2 2 2 3 2 2 3" xfId="2349"/>
    <cellStyle name="Normal 4 2 2 2 2 3 2 3" xfId="2350"/>
    <cellStyle name="Normal 4 2 2 2 2 3 2 4" xfId="2351"/>
    <cellStyle name="Normal 4 2 2 2 2 3 2 5" xfId="2352"/>
    <cellStyle name="Normal 4 2 2 2 2 3 3" xfId="2353"/>
    <cellStyle name="Normal 4 2 2 2 2 3 3 2" xfId="2354"/>
    <cellStyle name="Normal 4 2 2 2 2 3 3 2 2" xfId="2355"/>
    <cellStyle name="Normal 4 2 2 2 2 3 3 2 3" xfId="2356"/>
    <cellStyle name="Normal 4 2 2 2 2 3 3 3" xfId="2357"/>
    <cellStyle name="Normal 4 2 2 2 2 3 3 4" xfId="2358"/>
    <cellStyle name="Normal 4 2 2 2 2 3 3 5" xfId="2359"/>
    <cellStyle name="Normal 4 2 2 2 2 3 4" xfId="2360"/>
    <cellStyle name="Normal 4 2 2 2 2 3 4 2" xfId="2361"/>
    <cellStyle name="Normal 4 2 2 2 2 3 4 3" xfId="2362"/>
    <cellStyle name="Normal 4 2 2 2 2 3 5" xfId="2363"/>
    <cellStyle name="Normal 4 2 2 2 2 3 6" xfId="2364"/>
    <cellStyle name="Normal 4 2 2 2 2 3 7" xfId="2365"/>
    <cellStyle name="Normal 4 2 2 2 2 4" xfId="2366"/>
    <cellStyle name="Normal 4 2 2 2 2 4 2" xfId="2367"/>
    <cellStyle name="Normal 4 2 2 2 2 4 2 2" xfId="2368"/>
    <cellStyle name="Normal 4 2 2 2 2 4 2 3" xfId="2369"/>
    <cellStyle name="Normal 4 2 2 2 2 4 3" xfId="2370"/>
    <cellStyle name="Normal 4 2 2 2 2 4 4" xfId="2371"/>
    <cellStyle name="Normal 4 2 2 2 2 4 5" xfId="2372"/>
    <cellStyle name="Normal 4 2 2 2 2 5" xfId="2373"/>
    <cellStyle name="Normal 4 2 2 2 2 5 2" xfId="2374"/>
    <cellStyle name="Normal 4 2 2 2 2 5 2 2" xfId="2375"/>
    <cellStyle name="Normal 4 2 2 2 2 5 2 3" xfId="2376"/>
    <cellStyle name="Normal 4 2 2 2 2 5 3" xfId="2377"/>
    <cellStyle name="Normal 4 2 2 2 2 5 4" xfId="2378"/>
    <cellStyle name="Normal 4 2 2 2 2 5 5" xfId="2379"/>
    <cellStyle name="Normal 4 2 2 2 2 6" xfId="2380"/>
    <cellStyle name="Normal 4 2 2 2 2 6 2" xfId="2381"/>
    <cellStyle name="Normal 4 2 2 2 2 6 3" xfId="2382"/>
    <cellStyle name="Normal 4 2 2 2 2 7" xfId="2383"/>
    <cellStyle name="Normal 4 2 2 2 2 8" xfId="2384"/>
    <cellStyle name="Normal 4 2 2 2 2 9" xfId="2385"/>
    <cellStyle name="Normal 4 2 2 2 3" xfId="2386"/>
    <cellStyle name="Normal 4 2 2 2 3 2" xfId="2387"/>
    <cellStyle name="Normal 4 2 2 2 3 2 2" xfId="2388"/>
    <cellStyle name="Normal 4 2 2 2 3 2 2 2" xfId="2389"/>
    <cellStyle name="Normal 4 2 2 2 3 2 2 2 2" xfId="2390"/>
    <cellStyle name="Normal 4 2 2 2 3 2 2 2 2 2" xfId="2391"/>
    <cellStyle name="Normal 4 2 2 2 3 2 2 2 2 3" xfId="2392"/>
    <cellStyle name="Normal 4 2 2 2 3 2 2 2 3" xfId="2393"/>
    <cellStyle name="Normal 4 2 2 2 3 2 2 2 4" xfId="2394"/>
    <cellStyle name="Normal 4 2 2 2 3 2 2 2 5" xfId="2395"/>
    <cellStyle name="Normal 4 2 2 2 3 2 2 3" xfId="2396"/>
    <cellStyle name="Normal 4 2 2 2 3 2 2 3 2" xfId="2397"/>
    <cellStyle name="Normal 4 2 2 2 3 2 2 3 2 2" xfId="2398"/>
    <cellStyle name="Normal 4 2 2 2 3 2 2 3 2 3" xfId="2399"/>
    <cellStyle name="Normal 4 2 2 2 3 2 2 3 3" xfId="2400"/>
    <cellStyle name="Normal 4 2 2 2 3 2 2 3 4" xfId="2401"/>
    <cellStyle name="Normal 4 2 2 2 3 2 2 3 5" xfId="2402"/>
    <cellStyle name="Normal 4 2 2 2 3 2 2 4" xfId="2403"/>
    <cellStyle name="Normal 4 2 2 2 3 2 2 4 2" xfId="2404"/>
    <cellStyle name="Normal 4 2 2 2 3 2 2 4 3" xfId="2405"/>
    <cellStyle name="Normal 4 2 2 2 3 2 2 5" xfId="2406"/>
    <cellStyle name="Normal 4 2 2 2 3 2 2 6" xfId="2407"/>
    <cellStyle name="Normal 4 2 2 2 3 2 2 7" xfId="2408"/>
    <cellStyle name="Normal 4 2 2 2 3 2 3" xfId="2409"/>
    <cellStyle name="Normal 4 2 2 2 3 2 3 2" xfId="2410"/>
    <cellStyle name="Normal 4 2 2 2 3 2 3 2 2" xfId="2411"/>
    <cellStyle name="Normal 4 2 2 2 3 2 3 2 3" xfId="2412"/>
    <cellStyle name="Normal 4 2 2 2 3 2 3 3" xfId="2413"/>
    <cellStyle name="Normal 4 2 2 2 3 2 3 4" xfId="2414"/>
    <cellStyle name="Normal 4 2 2 2 3 2 3 5" xfId="2415"/>
    <cellStyle name="Normal 4 2 2 2 3 2 4" xfId="2416"/>
    <cellStyle name="Normal 4 2 2 2 3 2 4 2" xfId="2417"/>
    <cellStyle name="Normal 4 2 2 2 3 2 4 2 2" xfId="2418"/>
    <cellStyle name="Normal 4 2 2 2 3 2 4 2 3" xfId="2419"/>
    <cellStyle name="Normal 4 2 2 2 3 2 4 3" xfId="2420"/>
    <cellStyle name="Normal 4 2 2 2 3 2 4 4" xfId="2421"/>
    <cellStyle name="Normal 4 2 2 2 3 2 4 5" xfId="2422"/>
    <cellStyle name="Normal 4 2 2 2 3 2 5" xfId="2423"/>
    <cellStyle name="Normal 4 2 2 2 3 2 5 2" xfId="2424"/>
    <cellStyle name="Normal 4 2 2 2 3 2 5 3" xfId="2425"/>
    <cellStyle name="Normal 4 2 2 2 3 2 6" xfId="2426"/>
    <cellStyle name="Normal 4 2 2 2 3 2 7" xfId="2427"/>
    <cellStyle name="Normal 4 2 2 2 3 2 8" xfId="2428"/>
    <cellStyle name="Normal 4 2 2 2 3 3" xfId="2429"/>
    <cellStyle name="Normal 4 2 2 2 3 3 2" xfId="2430"/>
    <cellStyle name="Normal 4 2 2 2 3 3 2 2" xfId="2431"/>
    <cellStyle name="Normal 4 2 2 2 3 3 2 2 2" xfId="2432"/>
    <cellStyle name="Normal 4 2 2 2 3 3 2 2 3" xfId="2433"/>
    <cellStyle name="Normal 4 2 2 2 3 3 2 3" xfId="2434"/>
    <cellStyle name="Normal 4 2 2 2 3 3 2 4" xfId="2435"/>
    <cellStyle name="Normal 4 2 2 2 3 3 2 5" xfId="2436"/>
    <cellStyle name="Normal 4 2 2 2 3 3 3" xfId="2437"/>
    <cellStyle name="Normal 4 2 2 2 3 3 3 2" xfId="2438"/>
    <cellStyle name="Normal 4 2 2 2 3 3 3 2 2" xfId="2439"/>
    <cellStyle name="Normal 4 2 2 2 3 3 3 2 3" xfId="2440"/>
    <cellStyle name="Normal 4 2 2 2 3 3 3 3" xfId="2441"/>
    <cellStyle name="Normal 4 2 2 2 3 3 3 4" xfId="2442"/>
    <cellStyle name="Normal 4 2 2 2 3 3 3 5" xfId="2443"/>
    <cellStyle name="Normal 4 2 2 2 3 3 4" xfId="2444"/>
    <cellStyle name="Normal 4 2 2 2 3 3 4 2" xfId="2445"/>
    <cellStyle name="Normal 4 2 2 2 3 3 4 3" xfId="2446"/>
    <cellStyle name="Normal 4 2 2 2 3 3 5" xfId="2447"/>
    <cellStyle name="Normal 4 2 2 2 3 3 6" xfId="2448"/>
    <cellStyle name="Normal 4 2 2 2 3 3 7" xfId="2449"/>
    <cellStyle name="Normal 4 2 2 2 3 4" xfId="2450"/>
    <cellStyle name="Normal 4 2 2 2 3 4 2" xfId="2451"/>
    <cellStyle name="Normal 4 2 2 2 3 4 2 2" xfId="2452"/>
    <cellStyle name="Normal 4 2 2 2 3 4 2 3" xfId="2453"/>
    <cellStyle name="Normal 4 2 2 2 3 4 3" xfId="2454"/>
    <cellStyle name="Normal 4 2 2 2 3 4 4" xfId="2455"/>
    <cellStyle name="Normal 4 2 2 2 3 4 5" xfId="2456"/>
    <cellStyle name="Normal 4 2 2 2 3 5" xfId="2457"/>
    <cellStyle name="Normal 4 2 2 2 3 5 2" xfId="2458"/>
    <cellStyle name="Normal 4 2 2 2 3 5 2 2" xfId="2459"/>
    <cellStyle name="Normal 4 2 2 2 3 5 2 3" xfId="2460"/>
    <cellStyle name="Normal 4 2 2 2 3 5 3" xfId="2461"/>
    <cellStyle name="Normal 4 2 2 2 3 5 4" xfId="2462"/>
    <cellStyle name="Normal 4 2 2 2 3 5 5" xfId="2463"/>
    <cellStyle name="Normal 4 2 2 2 3 6" xfId="2464"/>
    <cellStyle name="Normal 4 2 2 2 3 6 2" xfId="2465"/>
    <cellStyle name="Normal 4 2 2 2 3 6 3" xfId="2466"/>
    <cellStyle name="Normal 4 2 2 2 3 7" xfId="2467"/>
    <cellStyle name="Normal 4 2 2 2 3 8" xfId="2468"/>
    <cellStyle name="Normal 4 2 2 2 3 9" xfId="2469"/>
    <cellStyle name="Normal 4 2 2 2 4" xfId="2470"/>
    <cellStyle name="Normal 4 2 2 2 4 2" xfId="2471"/>
    <cellStyle name="Normal 4 2 2 2 4 2 2" xfId="2472"/>
    <cellStyle name="Normal 4 2 2 2 4 2 2 2" xfId="2473"/>
    <cellStyle name="Normal 4 2 2 2 4 2 2 2 2" xfId="2474"/>
    <cellStyle name="Normal 4 2 2 2 4 2 2 2 2 2" xfId="2475"/>
    <cellStyle name="Normal 4 2 2 2 4 2 2 2 2 3" xfId="2476"/>
    <cellStyle name="Normal 4 2 2 2 4 2 2 2 3" xfId="2477"/>
    <cellStyle name="Normal 4 2 2 2 4 2 2 2 4" xfId="2478"/>
    <cellStyle name="Normal 4 2 2 2 4 2 2 2 5" xfId="2479"/>
    <cellStyle name="Normal 4 2 2 2 4 2 2 3" xfId="2480"/>
    <cellStyle name="Normal 4 2 2 2 4 2 2 3 2" xfId="2481"/>
    <cellStyle name="Normal 4 2 2 2 4 2 2 3 2 2" xfId="2482"/>
    <cellStyle name="Normal 4 2 2 2 4 2 2 3 2 3" xfId="2483"/>
    <cellStyle name="Normal 4 2 2 2 4 2 2 3 3" xfId="2484"/>
    <cellStyle name="Normal 4 2 2 2 4 2 2 3 4" xfId="2485"/>
    <cellStyle name="Normal 4 2 2 2 4 2 2 3 5" xfId="2486"/>
    <cellStyle name="Normal 4 2 2 2 4 2 2 4" xfId="2487"/>
    <cellStyle name="Normal 4 2 2 2 4 2 2 4 2" xfId="2488"/>
    <cellStyle name="Normal 4 2 2 2 4 2 2 4 3" xfId="2489"/>
    <cellStyle name="Normal 4 2 2 2 4 2 2 5" xfId="2490"/>
    <cellStyle name="Normal 4 2 2 2 4 2 2 6" xfId="2491"/>
    <cellStyle name="Normal 4 2 2 2 4 2 2 7" xfId="2492"/>
    <cellStyle name="Normal 4 2 2 2 4 2 3" xfId="2493"/>
    <cellStyle name="Normal 4 2 2 2 4 2 3 2" xfId="2494"/>
    <cellStyle name="Normal 4 2 2 2 4 2 3 2 2" xfId="2495"/>
    <cellStyle name="Normal 4 2 2 2 4 2 3 2 3" xfId="2496"/>
    <cellStyle name="Normal 4 2 2 2 4 2 3 3" xfId="2497"/>
    <cellStyle name="Normal 4 2 2 2 4 2 3 4" xfId="2498"/>
    <cellStyle name="Normal 4 2 2 2 4 2 3 5" xfId="2499"/>
    <cellStyle name="Normal 4 2 2 2 4 2 4" xfId="2500"/>
    <cellStyle name="Normal 4 2 2 2 4 2 4 2" xfId="2501"/>
    <cellStyle name="Normal 4 2 2 2 4 2 4 2 2" xfId="2502"/>
    <cellStyle name="Normal 4 2 2 2 4 2 4 2 3" xfId="2503"/>
    <cellStyle name="Normal 4 2 2 2 4 2 4 3" xfId="2504"/>
    <cellStyle name="Normal 4 2 2 2 4 2 4 4" xfId="2505"/>
    <cellStyle name="Normal 4 2 2 2 4 2 4 5" xfId="2506"/>
    <cellStyle name="Normal 4 2 2 2 4 2 5" xfId="2507"/>
    <cellStyle name="Normal 4 2 2 2 4 2 5 2" xfId="2508"/>
    <cellStyle name="Normal 4 2 2 2 4 2 5 3" xfId="2509"/>
    <cellStyle name="Normal 4 2 2 2 4 2 6" xfId="2510"/>
    <cellStyle name="Normal 4 2 2 2 4 2 7" xfId="2511"/>
    <cellStyle name="Normal 4 2 2 2 4 2 8" xfId="2512"/>
    <cellStyle name="Normal 4 2 2 2 4 3" xfId="2513"/>
    <cellStyle name="Normal 4 2 2 2 4 3 2" xfId="2514"/>
    <cellStyle name="Normal 4 2 2 2 4 3 2 2" xfId="2515"/>
    <cellStyle name="Normal 4 2 2 2 4 3 2 2 2" xfId="2516"/>
    <cellStyle name="Normal 4 2 2 2 4 3 2 2 3" xfId="2517"/>
    <cellStyle name="Normal 4 2 2 2 4 3 2 3" xfId="2518"/>
    <cellStyle name="Normal 4 2 2 2 4 3 2 4" xfId="2519"/>
    <cellStyle name="Normal 4 2 2 2 4 3 2 5" xfId="2520"/>
    <cellStyle name="Normal 4 2 2 2 4 3 3" xfId="2521"/>
    <cellStyle name="Normal 4 2 2 2 4 3 3 2" xfId="2522"/>
    <cellStyle name="Normal 4 2 2 2 4 3 3 2 2" xfId="2523"/>
    <cellStyle name="Normal 4 2 2 2 4 3 3 2 3" xfId="2524"/>
    <cellStyle name="Normal 4 2 2 2 4 3 3 3" xfId="2525"/>
    <cellStyle name="Normal 4 2 2 2 4 3 3 4" xfId="2526"/>
    <cellStyle name="Normal 4 2 2 2 4 3 3 5" xfId="2527"/>
    <cellStyle name="Normal 4 2 2 2 4 3 4" xfId="2528"/>
    <cellStyle name="Normal 4 2 2 2 4 3 4 2" xfId="2529"/>
    <cellStyle name="Normal 4 2 2 2 4 3 4 3" xfId="2530"/>
    <cellStyle name="Normal 4 2 2 2 4 3 5" xfId="2531"/>
    <cellStyle name="Normal 4 2 2 2 4 3 6" xfId="2532"/>
    <cellStyle name="Normal 4 2 2 2 4 3 7" xfId="2533"/>
    <cellStyle name="Normal 4 2 2 2 4 4" xfId="2534"/>
    <cellStyle name="Normal 4 2 2 2 4 4 2" xfId="2535"/>
    <cellStyle name="Normal 4 2 2 2 4 4 2 2" xfId="2536"/>
    <cellStyle name="Normal 4 2 2 2 4 4 2 3" xfId="2537"/>
    <cellStyle name="Normal 4 2 2 2 4 4 3" xfId="2538"/>
    <cellStyle name="Normal 4 2 2 2 4 4 4" xfId="2539"/>
    <cellStyle name="Normal 4 2 2 2 4 4 5" xfId="2540"/>
    <cellStyle name="Normal 4 2 2 2 4 5" xfId="2541"/>
    <cellStyle name="Normal 4 2 2 2 4 5 2" xfId="2542"/>
    <cellStyle name="Normal 4 2 2 2 4 5 2 2" xfId="2543"/>
    <cellStyle name="Normal 4 2 2 2 4 5 2 3" xfId="2544"/>
    <cellStyle name="Normal 4 2 2 2 4 5 3" xfId="2545"/>
    <cellStyle name="Normal 4 2 2 2 4 5 4" xfId="2546"/>
    <cellStyle name="Normal 4 2 2 2 4 5 5" xfId="2547"/>
    <cellStyle name="Normal 4 2 2 2 4 6" xfId="2548"/>
    <cellStyle name="Normal 4 2 2 2 4 6 2" xfId="2549"/>
    <cellStyle name="Normal 4 2 2 2 4 6 3" xfId="2550"/>
    <cellStyle name="Normal 4 2 2 2 4 7" xfId="2551"/>
    <cellStyle name="Normal 4 2 2 2 4 8" xfId="2552"/>
    <cellStyle name="Normal 4 2 2 2 4 9" xfId="2553"/>
    <cellStyle name="Normal 4 2 2 2 5" xfId="2554"/>
    <cellStyle name="Normal 4 2 2 2 5 2" xfId="2555"/>
    <cellStyle name="Normal 4 2 2 2 5 2 2" xfId="2556"/>
    <cellStyle name="Normal 4 2 2 2 5 2 2 2" xfId="2557"/>
    <cellStyle name="Normal 4 2 2 2 5 2 2 2 2" xfId="2558"/>
    <cellStyle name="Normal 4 2 2 2 5 2 2 2 3" xfId="2559"/>
    <cellStyle name="Normal 4 2 2 2 5 2 2 3" xfId="2560"/>
    <cellStyle name="Normal 4 2 2 2 5 2 2 4" xfId="2561"/>
    <cellStyle name="Normal 4 2 2 2 5 2 2 5" xfId="2562"/>
    <cellStyle name="Normal 4 2 2 2 5 2 3" xfId="2563"/>
    <cellStyle name="Normal 4 2 2 2 5 2 3 2" xfId="2564"/>
    <cellStyle name="Normal 4 2 2 2 5 2 3 2 2" xfId="2565"/>
    <cellStyle name="Normal 4 2 2 2 5 2 3 2 3" xfId="2566"/>
    <cellStyle name="Normal 4 2 2 2 5 2 3 3" xfId="2567"/>
    <cellStyle name="Normal 4 2 2 2 5 2 3 4" xfId="2568"/>
    <cellStyle name="Normal 4 2 2 2 5 2 3 5" xfId="2569"/>
    <cellStyle name="Normal 4 2 2 2 5 2 4" xfId="2570"/>
    <cellStyle name="Normal 4 2 2 2 5 2 4 2" xfId="2571"/>
    <cellStyle name="Normal 4 2 2 2 5 2 4 3" xfId="2572"/>
    <cellStyle name="Normal 4 2 2 2 5 2 5" xfId="2573"/>
    <cellStyle name="Normal 4 2 2 2 5 2 6" xfId="2574"/>
    <cellStyle name="Normal 4 2 2 2 5 2 7" xfId="2575"/>
    <cellStyle name="Normal 4 2 2 2 5 3" xfId="2576"/>
    <cellStyle name="Normal 4 2 2 2 5 3 2" xfId="2577"/>
    <cellStyle name="Normal 4 2 2 2 5 3 2 2" xfId="2578"/>
    <cellStyle name="Normal 4 2 2 2 5 3 2 3" xfId="2579"/>
    <cellStyle name="Normal 4 2 2 2 5 3 3" xfId="2580"/>
    <cellStyle name="Normal 4 2 2 2 5 3 4" xfId="2581"/>
    <cellStyle name="Normal 4 2 2 2 5 3 5" xfId="2582"/>
    <cellStyle name="Normal 4 2 2 2 5 4" xfId="2583"/>
    <cellStyle name="Normal 4 2 2 2 5 4 2" xfId="2584"/>
    <cellStyle name="Normal 4 2 2 2 5 4 2 2" xfId="2585"/>
    <cellStyle name="Normal 4 2 2 2 5 4 2 3" xfId="2586"/>
    <cellStyle name="Normal 4 2 2 2 5 4 3" xfId="2587"/>
    <cellStyle name="Normal 4 2 2 2 5 4 4" xfId="2588"/>
    <cellStyle name="Normal 4 2 2 2 5 4 5" xfId="2589"/>
    <cellStyle name="Normal 4 2 2 2 5 5" xfId="2590"/>
    <cellStyle name="Normal 4 2 2 2 5 5 2" xfId="2591"/>
    <cellStyle name="Normal 4 2 2 2 5 5 3" xfId="2592"/>
    <cellStyle name="Normal 4 2 2 2 5 6" xfId="2593"/>
    <cellStyle name="Normal 4 2 2 2 5 7" xfId="2594"/>
    <cellStyle name="Normal 4 2 2 2 5 8" xfId="2595"/>
    <cellStyle name="Normal 4 2 2 2 6" xfId="2596"/>
    <cellStyle name="Normal 4 2 2 2 6 2" xfId="2597"/>
    <cellStyle name="Normal 4 2 2 2 6 2 2" xfId="2598"/>
    <cellStyle name="Normal 4 2 2 2 6 2 2 2" xfId="2599"/>
    <cellStyle name="Normal 4 2 2 2 6 2 2 3" xfId="2600"/>
    <cellStyle name="Normal 4 2 2 2 6 2 3" xfId="2601"/>
    <cellStyle name="Normal 4 2 2 2 6 2 4" xfId="2602"/>
    <cellStyle name="Normal 4 2 2 2 6 2 5" xfId="2603"/>
    <cellStyle name="Normal 4 2 2 2 6 3" xfId="2604"/>
    <cellStyle name="Normal 4 2 2 2 6 3 2" xfId="2605"/>
    <cellStyle name="Normal 4 2 2 2 6 3 2 2" xfId="2606"/>
    <cellStyle name="Normal 4 2 2 2 6 3 2 3" xfId="2607"/>
    <cellStyle name="Normal 4 2 2 2 6 3 3" xfId="2608"/>
    <cellStyle name="Normal 4 2 2 2 6 3 4" xfId="2609"/>
    <cellStyle name="Normal 4 2 2 2 6 3 5" xfId="2610"/>
    <cellStyle name="Normal 4 2 2 2 6 4" xfId="2611"/>
    <cellStyle name="Normal 4 2 2 2 6 4 2" xfId="2612"/>
    <cellStyle name="Normal 4 2 2 2 6 4 3" xfId="2613"/>
    <cellStyle name="Normal 4 2 2 2 6 5" xfId="2614"/>
    <cellStyle name="Normal 4 2 2 2 6 6" xfId="2615"/>
    <cellStyle name="Normal 4 2 2 2 6 7" xfId="2616"/>
    <cellStyle name="Normal 4 2 2 2 7" xfId="2617"/>
    <cellStyle name="Normal 4 2 2 2 7 2" xfId="2618"/>
    <cellStyle name="Normal 4 2 2 2 7 2 2" xfId="2619"/>
    <cellStyle name="Normal 4 2 2 2 7 2 2 2" xfId="2620"/>
    <cellStyle name="Normal 4 2 2 2 7 2 2 3" xfId="2621"/>
    <cellStyle name="Normal 4 2 2 2 7 2 3" xfId="2622"/>
    <cellStyle name="Normal 4 2 2 2 7 2 4" xfId="2623"/>
    <cellStyle name="Normal 4 2 2 2 7 2 5" xfId="2624"/>
    <cellStyle name="Normal 4 2 2 2 7 3" xfId="2625"/>
    <cellStyle name="Normal 4 2 2 2 7 3 2" xfId="2626"/>
    <cellStyle name="Normal 4 2 2 2 7 3 2 2" xfId="2627"/>
    <cellStyle name="Normal 4 2 2 2 7 3 2 3" xfId="2628"/>
    <cellStyle name="Normal 4 2 2 2 7 3 3" xfId="2629"/>
    <cellStyle name="Normal 4 2 2 2 7 3 4" xfId="2630"/>
    <cellStyle name="Normal 4 2 2 2 7 3 5" xfId="2631"/>
    <cellStyle name="Normal 4 2 2 2 7 4" xfId="2632"/>
    <cellStyle name="Normal 4 2 2 2 7 4 2" xfId="2633"/>
    <cellStyle name="Normal 4 2 2 2 7 4 3" xfId="2634"/>
    <cellStyle name="Normal 4 2 2 2 7 5" xfId="2635"/>
    <cellStyle name="Normal 4 2 2 2 7 6" xfId="2636"/>
    <cellStyle name="Normal 4 2 2 2 7 7" xfId="2637"/>
    <cellStyle name="Normal 4 2 2 2 8" xfId="2638"/>
    <cellStyle name="Normal 4 2 2 2 8 2" xfId="2639"/>
    <cellStyle name="Normal 4 2 2 2 8 2 2" xfId="2640"/>
    <cellStyle name="Normal 4 2 2 2 8 2 3" xfId="2641"/>
    <cellStyle name="Normal 4 2 2 2 8 3" xfId="2642"/>
    <cellStyle name="Normal 4 2 2 2 8 4" xfId="2643"/>
    <cellStyle name="Normal 4 2 2 2 8 5" xfId="2644"/>
    <cellStyle name="Normal 4 2 2 2 9" xfId="2645"/>
    <cellStyle name="Normal 4 2 2 2 9 2" xfId="2646"/>
    <cellStyle name="Normal 4 2 2 2 9 2 2" xfId="2647"/>
    <cellStyle name="Normal 4 2 2 2 9 2 3" xfId="2648"/>
    <cellStyle name="Normal 4 2 2 2 9 3" xfId="2649"/>
    <cellStyle name="Normal 4 2 2 2 9 4" xfId="2650"/>
    <cellStyle name="Normal 4 2 2 2 9 5" xfId="2651"/>
    <cellStyle name="Normal 4 2 2 3" xfId="2652"/>
    <cellStyle name="Normal 4 2 2 3 2" xfId="2653"/>
    <cellStyle name="Normal 4 2 2 3 2 2" xfId="2654"/>
    <cellStyle name="Normal 4 2 2 3 2 2 2" xfId="2655"/>
    <cellStyle name="Normal 4 2 2 3 2 2 2 2" xfId="2656"/>
    <cellStyle name="Normal 4 2 2 3 2 2 2 2 2" xfId="2657"/>
    <cellStyle name="Normal 4 2 2 3 2 2 2 2 3" xfId="2658"/>
    <cellStyle name="Normal 4 2 2 3 2 2 2 3" xfId="2659"/>
    <cellStyle name="Normal 4 2 2 3 2 2 2 4" xfId="2660"/>
    <cellStyle name="Normal 4 2 2 3 2 2 2 5" xfId="2661"/>
    <cellStyle name="Normal 4 2 2 3 2 2 3" xfId="2662"/>
    <cellStyle name="Normal 4 2 2 3 2 2 3 2" xfId="2663"/>
    <cellStyle name="Normal 4 2 2 3 2 2 3 2 2" xfId="2664"/>
    <cellStyle name="Normal 4 2 2 3 2 2 3 2 3" xfId="2665"/>
    <cellStyle name="Normal 4 2 2 3 2 2 3 3" xfId="2666"/>
    <cellStyle name="Normal 4 2 2 3 2 2 3 4" xfId="2667"/>
    <cellStyle name="Normal 4 2 2 3 2 2 3 5" xfId="2668"/>
    <cellStyle name="Normal 4 2 2 3 2 2 4" xfId="2669"/>
    <cellStyle name="Normal 4 2 2 3 2 2 4 2" xfId="2670"/>
    <cellStyle name="Normal 4 2 2 3 2 2 4 3" xfId="2671"/>
    <cellStyle name="Normal 4 2 2 3 2 2 5" xfId="2672"/>
    <cellStyle name="Normal 4 2 2 3 2 2 6" xfId="2673"/>
    <cellStyle name="Normal 4 2 2 3 2 2 7" xfId="2674"/>
    <cellStyle name="Normal 4 2 2 3 2 3" xfId="2675"/>
    <cellStyle name="Normal 4 2 2 3 2 3 2" xfId="2676"/>
    <cellStyle name="Normal 4 2 2 3 2 3 2 2" xfId="2677"/>
    <cellStyle name="Normal 4 2 2 3 2 3 2 3" xfId="2678"/>
    <cellStyle name="Normal 4 2 2 3 2 3 3" xfId="2679"/>
    <cellStyle name="Normal 4 2 2 3 2 3 4" xfId="2680"/>
    <cellStyle name="Normal 4 2 2 3 2 3 5" xfId="2681"/>
    <cellStyle name="Normal 4 2 2 3 2 4" xfId="2682"/>
    <cellStyle name="Normal 4 2 2 3 2 4 2" xfId="2683"/>
    <cellStyle name="Normal 4 2 2 3 2 4 2 2" xfId="2684"/>
    <cellStyle name="Normal 4 2 2 3 2 4 2 3" xfId="2685"/>
    <cellStyle name="Normal 4 2 2 3 2 4 3" xfId="2686"/>
    <cellStyle name="Normal 4 2 2 3 2 4 4" xfId="2687"/>
    <cellStyle name="Normal 4 2 2 3 2 4 5" xfId="2688"/>
    <cellStyle name="Normal 4 2 2 3 2 5" xfId="2689"/>
    <cellStyle name="Normal 4 2 2 3 2 5 2" xfId="2690"/>
    <cellStyle name="Normal 4 2 2 3 2 5 3" xfId="2691"/>
    <cellStyle name="Normal 4 2 2 3 2 6" xfId="2692"/>
    <cellStyle name="Normal 4 2 2 3 2 7" xfId="2693"/>
    <cellStyle name="Normal 4 2 2 3 2 8" xfId="2694"/>
    <cellStyle name="Normal 4 2 2 3 3" xfId="2695"/>
    <cellStyle name="Normal 4 2 2 3 3 2" xfId="2696"/>
    <cellStyle name="Normal 4 2 2 3 3 2 2" xfId="2697"/>
    <cellStyle name="Normal 4 2 2 3 3 2 2 2" xfId="2698"/>
    <cellStyle name="Normal 4 2 2 3 3 2 2 3" xfId="2699"/>
    <cellStyle name="Normal 4 2 2 3 3 2 3" xfId="2700"/>
    <cellStyle name="Normal 4 2 2 3 3 2 4" xfId="2701"/>
    <cellStyle name="Normal 4 2 2 3 3 2 5" xfId="2702"/>
    <cellStyle name="Normal 4 2 2 3 3 3" xfId="2703"/>
    <cellStyle name="Normal 4 2 2 3 3 3 2" xfId="2704"/>
    <cellStyle name="Normal 4 2 2 3 3 3 2 2" xfId="2705"/>
    <cellStyle name="Normal 4 2 2 3 3 3 2 3" xfId="2706"/>
    <cellStyle name="Normal 4 2 2 3 3 3 3" xfId="2707"/>
    <cellStyle name="Normal 4 2 2 3 3 3 4" xfId="2708"/>
    <cellStyle name="Normal 4 2 2 3 3 3 5" xfId="2709"/>
    <cellStyle name="Normal 4 2 2 3 3 4" xfId="2710"/>
    <cellStyle name="Normal 4 2 2 3 3 4 2" xfId="2711"/>
    <cellStyle name="Normal 4 2 2 3 3 4 3" xfId="2712"/>
    <cellStyle name="Normal 4 2 2 3 3 5" xfId="2713"/>
    <cellStyle name="Normal 4 2 2 3 3 6" xfId="2714"/>
    <cellStyle name="Normal 4 2 2 3 3 7" xfId="2715"/>
    <cellStyle name="Normal 4 2 2 3 4" xfId="2716"/>
    <cellStyle name="Normal 4 2 2 3 4 2" xfId="2717"/>
    <cellStyle name="Normal 4 2 2 3 4 2 2" xfId="2718"/>
    <cellStyle name="Normal 4 2 2 3 4 2 3" xfId="2719"/>
    <cellStyle name="Normal 4 2 2 3 4 3" xfId="2720"/>
    <cellStyle name="Normal 4 2 2 3 4 4" xfId="2721"/>
    <cellStyle name="Normal 4 2 2 3 4 5" xfId="2722"/>
    <cellStyle name="Normal 4 2 2 3 5" xfId="2723"/>
    <cellStyle name="Normal 4 2 2 3 5 2" xfId="2724"/>
    <cellStyle name="Normal 4 2 2 3 5 2 2" xfId="2725"/>
    <cellStyle name="Normal 4 2 2 3 5 2 3" xfId="2726"/>
    <cellStyle name="Normal 4 2 2 3 5 3" xfId="2727"/>
    <cellStyle name="Normal 4 2 2 3 5 4" xfId="2728"/>
    <cellStyle name="Normal 4 2 2 3 5 5" xfId="2729"/>
    <cellStyle name="Normal 4 2 2 3 6" xfId="2730"/>
    <cellStyle name="Normal 4 2 2 3 6 2" xfId="2731"/>
    <cellStyle name="Normal 4 2 2 3 6 3" xfId="2732"/>
    <cellStyle name="Normal 4 2 2 3 7" xfId="2733"/>
    <cellStyle name="Normal 4 2 2 3 8" xfId="2734"/>
    <cellStyle name="Normal 4 2 2 3 9" xfId="2735"/>
    <cellStyle name="Normal 4 2 2 4" xfId="2736"/>
    <cellStyle name="Normal 4 2 2 4 2" xfId="2737"/>
    <cellStyle name="Normal 4 2 2 4 2 2" xfId="2738"/>
    <cellStyle name="Normal 4 2 2 4 2 2 2" xfId="2739"/>
    <cellStyle name="Normal 4 2 2 4 2 2 2 2" xfId="2740"/>
    <cellStyle name="Normal 4 2 2 4 2 2 2 2 2" xfId="2741"/>
    <cellStyle name="Normal 4 2 2 4 2 2 2 2 3" xfId="2742"/>
    <cellStyle name="Normal 4 2 2 4 2 2 2 3" xfId="2743"/>
    <cellStyle name="Normal 4 2 2 4 2 2 2 4" xfId="2744"/>
    <cellStyle name="Normal 4 2 2 4 2 2 2 5" xfId="2745"/>
    <cellStyle name="Normal 4 2 2 4 2 2 3" xfId="2746"/>
    <cellStyle name="Normal 4 2 2 4 2 2 3 2" xfId="2747"/>
    <cellStyle name="Normal 4 2 2 4 2 2 3 2 2" xfId="2748"/>
    <cellStyle name="Normal 4 2 2 4 2 2 3 2 3" xfId="2749"/>
    <cellStyle name="Normal 4 2 2 4 2 2 3 3" xfId="2750"/>
    <cellStyle name="Normal 4 2 2 4 2 2 3 4" xfId="2751"/>
    <cellStyle name="Normal 4 2 2 4 2 2 3 5" xfId="2752"/>
    <cellStyle name="Normal 4 2 2 4 2 2 4" xfId="2753"/>
    <cellStyle name="Normal 4 2 2 4 2 2 4 2" xfId="2754"/>
    <cellStyle name="Normal 4 2 2 4 2 2 4 3" xfId="2755"/>
    <cellStyle name="Normal 4 2 2 4 2 2 5" xfId="2756"/>
    <cellStyle name="Normal 4 2 2 4 2 2 6" xfId="2757"/>
    <cellStyle name="Normal 4 2 2 4 2 2 7" xfId="2758"/>
    <cellStyle name="Normal 4 2 2 4 2 3" xfId="2759"/>
    <cellStyle name="Normal 4 2 2 4 2 3 2" xfId="2760"/>
    <cellStyle name="Normal 4 2 2 4 2 3 2 2" xfId="2761"/>
    <cellStyle name="Normal 4 2 2 4 2 3 2 3" xfId="2762"/>
    <cellStyle name="Normal 4 2 2 4 2 3 3" xfId="2763"/>
    <cellStyle name="Normal 4 2 2 4 2 3 4" xfId="2764"/>
    <cellStyle name="Normal 4 2 2 4 2 3 5" xfId="2765"/>
    <cellStyle name="Normal 4 2 2 4 2 4" xfId="2766"/>
    <cellStyle name="Normal 4 2 2 4 2 4 2" xfId="2767"/>
    <cellStyle name="Normal 4 2 2 4 2 4 2 2" xfId="2768"/>
    <cellStyle name="Normal 4 2 2 4 2 4 2 3" xfId="2769"/>
    <cellStyle name="Normal 4 2 2 4 2 4 3" xfId="2770"/>
    <cellStyle name="Normal 4 2 2 4 2 4 4" xfId="2771"/>
    <cellStyle name="Normal 4 2 2 4 2 4 5" xfId="2772"/>
    <cellStyle name="Normal 4 2 2 4 2 5" xfId="2773"/>
    <cellStyle name="Normal 4 2 2 4 2 5 2" xfId="2774"/>
    <cellStyle name="Normal 4 2 2 4 2 5 3" xfId="2775"/>
    <cellStyle name="Normal 4 2 2 4 2 6" xfId="2776"/>
    <cellStyle name="Normal 4 2 2 4 2 7" xfId="2777"/>
    <cellStyle name="Normal 4 2 2 4 2 8" xfId="2778"/>
    <cellStyle name="Normal 4 2 2 4 3" xfId="2779"/>
    <cellStyle name="Normal 4 2 2 4 3 2" xfId="2780"/>
    <cellStyle name="Normal 4 2 2 4 3 2 2" xfId="2781"/>
    <cellStyle name="Normal 4 2 2 4 3 2 2 2" xfId="2782"/>
    <cellStyle name="Normal 4 2 2 4 3 2 2 3" xfId="2783"/>
    <cellStyle name="Normal 4 2 2 4 3 2 3" xfId="2784"/>
    <cellStyle name="Normal 4 2 2 4 3 2 4" xfId="2785"/>
    <cellStyle name="Normal 4 2 2 4 3 2 5" xfId="2786"/>
    <cellStyle name="Normal 4 2 2 4 3 3" xfId="2787"/>
    <cellStyle name="Normal 4 2 2 4 3 3 2" xfId="2788"/>
    <cellStyle name="Normal 4 2 2 4 3 3 2 2" xfId="2789"/>
    <cellStyle name="Normal 4 2 2 4 3 3 2 3" xfId="2790"/>
    <cellStyle name="Normal 4 2 2 4 3 3 3" xfId="2791"/>
    <cellStyle name="Normal 4 2 2 4 3 3 4" xfId="2792"/>
    <cellStyle name="Normal 4 2 2 4 3 3 5" xfId="2793"/>
    <cellStyle name="Normal 4 2 2 4 3 4" xfId="2794"/>
    <cellStyle name="Normal 4 2 2 4 3 4 2" xfId="2795"/>
    <cellStyle name="Normal 4 2 2 4 3 4 3" xfId="2796"/>
    <cellStyle name="Normal 4 2 2 4 3 5" xfId="2797"/>
    <cellStyle name="Normal 4 2 2 4 3 6" xfId="2798"/>
    <cellStyle name="Normal 4 2 2 4 3 7" xfId="2799"/>
    <cellStyle name="Normal 4 2 2 4 4" xfId="2800"/>
    <cellStyle name="Normal 4 2 2 4 4 2" xfId="2801"/>
    <cellStyle name="Normal 4 2 2 4 4 2 2" xfId="2802"/>
    <cellStyle name="Normal 4 2 2 4 4 2 3" xfId="2803"/>
    <cellStyle name="Normal 4 2 2 4 4 3" xfId="2804"/>
    <cellStyle name="Normal 4 2 2 4 4 4" xfId="2805"/>
    <cellStyle name="Normal 4 2 2 4 4 5" xfId="2806"/>
    <cellStyle name="Normal 4 2 2 4 5" xfId="2807"/>
    <cellStyle name="Normal 4 2 2 4 5 2" xfId="2808"/>
    <cellStyle name="Normal 4 2 2 4 5 2 2" xfId="2809"/>
    <cellStyle name="Normal 4 2 2 4 5 2 3" xfId="2810"/>
    <cellStyle name="Normal 4 2 2 4 5 3" xfId="2811"/>
    <cellStyle name="Normal 4 2 2 4 5 4" xfId="2812"/>
    <cellStyle name="Normal 4 2 2 4 5 5" xfId="2813"/>
    <cellStyle name="Normal 4 2 2 4 6" xfId="2814"/>
    <cellStyle name="Normal 4 2 2 4 6 2" xfId="2815"/>
    <cellStyle name="Normal 4 2 2 4 6 3" xfId="2816"/>
    <cellStyle name="Normal 4 2 2 4 7" xfId="2817"/>
    <cellStyle name="Normal 4 2 2 4 8" xfId="2818"/>
    <cellStyle name="Normal 4 2 2 4 9" xfId="2819"/>
    <cellStyle name="Normal 4 2 2 5" xfId="2820"/>
    <cellStyle name="Normal 4 2 2 5 2" xfId="2821"/>
    <cellStyle name="Normal 4 2 2 5 2 2" xfId="2822"/>
    <cellStyle name="Normal 4 2 2 5 2 2 2" xfId="2823"/>
    <cellStyle name="Normal 4 2 2 5 2 2 2 2" xfId="2824"/>
    <cellStyle name="Normal 4 2 2 5 2 2 2 2 2" xfId="2825"/>
    <cellStyle name="Normal 4 2 2 5 2 2 2 2 3" xfId="2826"/>
    <cellStyle name="Normal 4 2 2 5 2 2 2 3" xfId="2827"/>
    <cellStyle name="Normal 4 2 2 5 2 2 2 4" xfId="2828"/>
    <cellStyle name="Normal 4 2 2 5 2 2 2 5" xfId="2829"/>
    <cellStyle name="Normal 4 2 2 5 2 2 3" xfId="2830"/>
    <cellStyle name="Normal 4 2 2 5 2 2 3 2" xfId="2831"/>
    <cellStyle name="Normal 4 2 2 5 2 2 3 2 2" xfId="2832"/>
    <cellStyle name="Normal 4 2 2 5 2 2 3 2 3" xfId="2833"/>
    <cellStyle name="Normal 4 2 2 5 2 2 3 3" xfId="2834"/>
    <cellStyle name="Normal 4 2 2 5 2 2 3 4" xfId="2835"/>
    <cellStyle name="Normal 4 2 2 5 2 2 3 5" xfId="2836"/>
    <cellStyle name="Normal 4 2 2 5 2 2 4" xfId="2837"/>
    <cellStyle name="Normal 4 2 2 5 2 2 4 2" xfId="2838"/>
    <cellStyle name="Normal 4 2 2 5 2 2 4 3" xfId="2839"/>
    <cellStyle name="Normal 4 2 2 5 2 2 5" xfId="2840"/>
    <cellStyle name="Normal 4 2 2 5 2 2 6" xfId="2841"/>
    <cellStyle name="Normal 4 2 2 5 2 2 7" xfId="2842"/>
    <cellStyle name="Normal 4 2 2 5 2 3" xfId="2843"/>
    <cellStyle name="Normal 4 2 2 5 2 3 2" xfId="2844"/>
    <cellStyle name="Normal 4 2 2 5 2 3 2 2" xfId="2845"/>
    <cellStyle name="Normal 4 2 2 5 2 3 2 3" xfId="2846"/>
    <cellStyle name="Normal 4 2 2 5 2 3 3" xfId="2847"/>
    <cellStyle name="Normal 4 2 2 5 2 3 4" xfId="2848"/>
    <cellStyle name="Normal 4 2 2 5 2 3 5" xfId="2849"/>
    <cellStyle name="Normal 4 2 2 5 2 4" xfId="2850"/>
    <cellStyle name="Normal 4 2 2 5 2 4 2" xfId="2851"/>
    <cellStyle name="Normal 4 2 2 5 2 4 2 2" xfId="2852"/>
    <cellStyle name="Normal 4 2 2 5 2 4 2 3" xfId="2853"/>
    <cellStyle name="Normal 4 2 2 5 2 4 3" xfId="2854"/>
    <cellStyle name="Normal 4 2 2 5 2 4 4" xfId="2855"/>
    <cellStyle name="Normal 4 2 2 5 2 4 5" xfId="2856"/>
    <cellStyle name="Normal 4 2 2 5 2 5" xfId="2857"/>
    <cellStyle name="Normal 4 2 2 5 2 5 2" xfId="2858"/>
    <cellStyle name="Normal 4 2 2 5 2 5 3" xfId="2859"/>
    <cellStyle name="Normal 4 2 2 5 2 6" xfId="2860"/>
    <cellStyle name="Normal 4 2 2 5 2 7" xfId="2861"/>
    <cellStyle name="Normal 4 2 2 5 2 8" xfId="2862"/>
    <cellStyle name="Normal 4 2 2 5 3" xfId="2863"/>
    <cellStyle name="Normal 4 2 2 5 3 2" xfId="2864"/>
    <cellStyle name="Normal 4 2 2 5 3 2 2" xfId="2865"/>
    <cellStyle name="Normal 4 2 2 5 3 2 2 2" xfId="2866"/>
    <cellStyle name="Normal 4 2 2 5 3 2 2 3" xfId="2867"/>
    <cellStyle name="Normal 4 2 2 5 3 2 3" xfId="2868"/>
    <cellStyle name="Normal 4 2 2 5 3 2 4" xfId="2869"/>
    <cellStyle name="Normal 4 2 2 5 3 2 5" xfId="2870"/>
    <cellStyle name="Normal 4 2 2 5 3 3" xfId="2871"/>
    <cellStyle name="Normal 4 2 2 5 3 3 2" xfId="2872"/>
    <cellStyle name="Normal 4 2 2 5 3 3 2 2" xfId="2873"/>
    <cellStyle name="Normal 4 2 2 5 3 3 2 3" xfId="2874"/>
    <cellStyle name="Normal 4 2 2 5 3 3 3" xfId="2875"/>
    <cellStyle name="Normal 4 2 2 5 3 3 4" xfId="2876"/>
    <cellStyle name="Normal 4 2 2 5 3 3 5" xfId="2877"/>
    <cellStyle name="Normal 4 2 2 5 3 4" xfId="2878"/>
    <cellStyle name="Normal 4 2 2 5 3 4 2" xfId="2879"/>
    <cellStyle name="Normal 4 2 2 5 3 4 3" xfId="2880"/>
    <cellStyle name="Normal 4 2 2 5 3 5" xfId="2881"/>
    <cellStyle name="Normal 4 2 2 5 3 6" xfId="2882"/>
    <cellStyle name="Normal 4 2 2 5 3 7" xfId="2883"/>
    <cellStyle name="Normal 4 2 2 5 4" xfId="2884"/>
    <cellStyle name="Normal 4 2 2 5 4 2" xfId="2885"/>
    <cellStyle name="Normal 4 2 2 5 4 2 2" xfId="2886"/>
    <cellStyle name="Normal 4 2 2 5 4 2 3" xfId="2887"/>
    <cellStyle name="Normal 4 2 2 5 4 3" xfId="2888"/>
    <cellStyle name="Normal 4 2 2 5 4 4" xfId="2889"/>
    <cellStyle name="Normal 4 2 2 5 4 5" xfId="2890"/>
    <cellStyle name="Normal 4 2 2 5 5" xfId="2891"/>
    <cellStyle name="Normal 4 2 2 5 5 2" xfId="2892"/>
    <cellStyle name="Normal 4 2 2 5 5 2 2" xfId="2893"/>
    <cellStyle name="Normal 4 2 2 5 5 2 3" xfId="2894"/>
    <cellStyle name="Normal 4 2 2 5 5 3" xfId="2895"/>
    <cellStyle name="Normal 4 2 2 5 5 4" xfId="2896"/>
    <cellStyle name="Normal 4 2 2 5 5 5" xfId="2897"/>
    <cellStyle name="Normal 4 2 2 5 6" xfId="2898"/>
    <cellStyle name="Normal 4 2 2 5 6 2" xfId="2899"/>
    <cellStyle name="Normal 4 2 2 5 6 3" xfId="2900"/>
    <cellStyle name="Normal 4 2 2 5 7" xfId="2901"/>
    <cellStyle name="Normal 4 2 2 5 8" xfId="2902"/>
    <cellStyle name="Normal 4 2 2 5 9" xfId="2903"/>
    <cellStyle name="Normal 4 2 2 6" xfId="2904"/>
    <cellStyle name="Normal 4 2 2 6 2" xfId="2905"/>
    <cellStyle name="Normal 4 2 2 6 2 2" xfId="2906"/>
    <cellStyle name="Normal 4 2 2 6 2 2 2" xfId="2907"/>
    <cellStyle name="Normal 4 2 2 6 2 2 2 2" xfId="2908"/>
    <cellStyle name="Normal 4 2 2 6 2 2 2 3" xfId="2909"/>
    <cellStyle name="Normal 4 2 2 6 2 2 3" xfId="2910"/>
    <cellStyle name="Normal 4 2 2 6 2 2 4" xfId="2911"/>
    <cellStyle name="Normal 4 2 2 6 2 2 5" xfId="2912"/>
    <cellStyle name="Normal 4 2 2 6 2 3" xfId="2913"/>
    <cellStyle name="Normal 4 2 2 6 2 3 2" xfId="2914"/>
    <cellStyle name="Normal 4 2 2 6 2 3 2 2" xfId="2915"/>
    <cellStyle name="Normal 4 2 2 6 2 3 2 3" xfId="2916"/>
    <cellStyle name="Normal 4 2 2 6 2 3 3" xfId="2917"/>
    <cellStyle name="Normal 4 2 2 6 2 3 4" xfId="2918"/>
    <cellStyle name="Normal 4 2 2 6 2 3 5" xfId="2919"/>
    <cellStyle name="Normal 4 2 2 6 2 4" xfId="2920"/>
    <cellStyle name="Normal 4 2 2 6 2 4 2" xfId="2921"/>
    <cellStyle name="Normal 4 2 2 6 2 4 3" xfId="2922"/>
    <cellStyle name="Normal 4 2 2 6 2 5" xfId="2923"/>
    <cellStyle name="Normal 4 2 2 6 2 6" xfId="2924"/>
    <cellStyle name="Normal 4 2 2 6 2 7" xfId="2925"/>
    <cellStyle name="Normal 4 2 2 6 3" xfId="2926"/>
    <cellStyle name="Normal 4 2 2 6 3 2" xfId="2927"/>
    <cellStyle name="Normal 4 2 2 6 3 2 2" xfId="2928"/>
    <cellStyle name="Normal 4 2 2 6 3 2 3" xfId="2929"/>
    <cellStyle name="Normal 4 2 2 6 3 3" xfId="2930"/>
    <cellStyle name="Normal 4 2 2 6 3 4" xfId="2931"/>
    <cellStyle name="Normal 4 2 2 6 3 5" xfId="2932"/>
    <cellStyle name="Normal 4 2 2 6 4" xfId="2933"/>
    <cellStyle name="Normal 4 2 2 6 4 2" xfId="2934"/>
    <cellStyle name="Normal 4 2 2 6 4 2 2" xfId="2935"/>
    <cellStyle name="Normal 4 2 2 6 4 2 3" xfId="2936"/>
    <cellStyle name="Normal 4 2 2 6 4 3" xfId="2937"/>
    <cellStyle name="Normal 4 2 2 6 4 4" xfId="2938"/>
    <cellStyle name="Normal 4 2 2 6 4 5" xfId="2939"/>
    <cellStyle name="Normal 4 2 2 6 5" xfId="2940"/>
    <cellStyle name="Normal 4 2 2 6 5 2" xfId="2941"/>
    <cellStyle name="Normal 4 2 2 6 5 3" xfId="2942"/>
    <cellStyle name="Normal 4 2 2 6 6" xfId="2943"/>
    <cellStyle name="Normal 4 2 2 6 7" xfId="2944"/>
    <cellStyle name="Normal 4 2 2 6 8" xfId="2945"/>
    <cellStyle name="Normal 4 2 2 7" xfId="2946"/>
    <cellStyle name="Normal 4 2 2 7 2" xfId="2947"/>
    <cellStyle name="Normal 4 2 2 7 2 2" xfId="2948"/>
    <cellStyle name="Normal 4 2 2 7 2 2 2" xfId="2949"/>
    <cellStyle name="Normal 4 2 2 7 2 2 3" xfId="2950"/>
    <cellStyle name="Normal 4 2 2 7 2 3" xfId="2951"/>
    <cellStyle name="Normal 4 2 2 7 2 4" xfId="2952"/>
    <cellStyle name="Normal 4 2 2 7 2 5" xfId="2953"/>
    <cellStyle name="Normal 4 2 2 7 3" xfId="2954"/>
    <cellStyle name="Normal 4 2 2 7 3 2" xfId="2955"/>
    <cellStyle name="Normal 4 2 2 7 3 2 2" xfId="2956"/>
    <cellStyle name="Normal 4 2 2 7 3 2 3" xfId="2957"/>
    <cellStyle name="Normal 4 2 2 7 3 3" xfId="2958"/>
    <cellStyle name="Normal 4 2 2 7 3 4" xfId="2959"/>
    <cellStyle name="Normal 4 2 2 7 3 5" xfId="2960"/>
    <cellStyle name="Normal 4 2 2 7 4" xfId="2961"/>
    <cellStyle name="Normal 4 2 2 7 4 2" xfId="2962"/>
    <cellStyle name="Normal 4 2 2 7 4 3" xfId="2963"/>
    <cellStyle name="Normal 4 2 2 7 5" xfId="2964"/>
    <cellStyle name="Normal 4 2 2 7 6" xfId="2965"/>
    <cellStyle name="Normal 4 2 2 7 7" xfId="2966"/>
    <cellStyle name="Normal 4 2 2 8" xfId="2967"/>
    <cellStyle name="Normal 4 2 2 8 2" xfId="2968"/>
    <cellStyle name="Normal 4 2 2 8 2 2" xfId="2969"/>
    <cellStyle name="Normal 4 2 2 8 2 2 2" xfId="2970"/>
    <cellStyle name="Normal 4 2 2 8 2 2 3" xfId="2971"/>
    <cellStyle name="Normal 4 2 2 8 2 3" xfId="2972"/>
    <cellStyle name="Normal 4 2 2 8 2 4" xfId="2973"/>
    <cellStyle name="Normal 4 2 2 8 2 5" xfId="2974"/>
    <cellStyle name="Normal 4 2 2 8 3" xfId="2975"/>
    <cellStyle name="Normal 4 2 2 8 3 2" xfId="2976"/>
    <cellStyle name="Normal 4 2 2 8 3 2 2" xfId="2977"/>
    <cellStyle name="Normal 4 2 2 8 3 2 3" xfId="2978"/>
    <cellStyle name="Normal 4 2 2 8 3 3" xfId="2979"/>
    <cellStyle name="Normal 4 2 2 8 3 4" xfId="2980"/>
    <cellStyle name="Normal 4 2 2 8 3 5" xfId="2981"/>
    <cellStyle name="Normal 4 2 2 8 4" xfId="2982"/>
    <cellStyle name="Normal 4 2 2 8 4 2" xfId="2983"/>
    <cellStyle name="Normal 4 2 2 8 4 3" xfId="2984"/>
    <cellStyle name="Normal 4 2 2 8 5" xfId="2985"/>
    <cellStyle name="Normal 4 2 2 8 6" xfId="2986"/>
    <cellStyle name="Normal 4 2 2 8 7" xfId="2987"/>
    <cellStyle name="Normal 4 2 2 9" xfId="2988"/>
    <cellStyle name="Normal 4 2 2 9 2" xfId="2989"/>
    <cellStyle name="Normal 4 2 2 9 2 2" xfId="2990"/>
    <cellStyle name="Normal 4 2 2 9 2 3" xfId="2991"/>
    <cellStyle name="Normal 4 2 2 9 3" xfId="2992"/>
    <cellStyle name="Normal 4 2 2 9 4" xfId="2993"/>
    <cellStyle name="Normal 4 2 2 9 5" xfId="2994"/>
    <cellStyle name="Normal 4 2 3" xfId="2995"/>
    <cellStyle name="Normal 4 2 3 10" xfId="2996"/>
    <cellStyle name="Normal 4 2 3 10 2" xfId="2997"/>
    <cellStyle name="Normal 4 2 3 10 2 2" xfId="2998"/>
    <cellStyle name="Normal 4 2 3 10 2 3" xfId="2999"/>
    <cellStyle name="Normal 4 2 3 10 3" xfId="3000"/>
    <cellStyle name="Normal 4 2 3 10 4" xfId="3001"/>
    <cellStyle name="Normal 4 2 3 10 5" xfId="3002"/>
    <cellStyle name="Normal 4 2 3 11" xfId="3003"/>
    <cellStyle name="Normal 4 2 3 11 2" xfId="3004"/>
    <cellStyle name="Normal 4 2 3 11 3" xfId="3005"/>
    <cellStyle name="Normal 4 2 3 12" xfId="3006"/>
    <cellStyle name="Normal 4 2 3 13" xfId="3007"/>
    <cellStyle name="Normal 4 2 3 14" xfId="3008"/>
    <cellStyle name="Normal 4 2 3 2" xfId="3009"/>
    <cellStyle name="Normal 4 2 3 2 10" xfId="3010"/>
    <cellStyle name="Normal 4 2 3 2 11" xfId="3011"/>
    <cellStyle name="Normal 4 2 3 2 12" xfId="3012"/>
    <cellStyle name="Normal 4 2 3 2 2" xfId="3013"/>
    <cellStyle name="Normal 4 2 3 2 2 2" xfId="3014"/>
    <cellStyle name="Normal 4 2 3 2 2 2 2" xfId="3015"/>
    <cellStyle name="Normal 4 2 3 2 2 2 2 2" xfId="3016"/>
    <cellStyle name="Normal 4 2 3 2 2 2 2 2 2" xfId="3017"/>
    <cellStyle name="Normal 4 2 3 2 2 2 2 2 2 2" xfId="3018"/>
    <cellStyle name="Normal 4 2 3 2 2 2 2 2 2 3" xfId="3019"/>
    <cellStyle name="Normal 4 2 3 2 2 2 2 2 3" xfId="3020"/>
    <cellStyle name="Normal 4 2 3 2 2 2 2 2 4" xfId="3021"/>
    <cellStyle name="Normal 4 2 3 2 2 2 2 2 5" xfId="3022"/>
    <cellStyle name="Normal 4 2 3 2 2 2 2 3" xfId="3023"/>
    <cellStyle name="Normal 4 2 3 2 2 2 2 3 2" xfId="3024"/>
    <cellStyle name="Normal 4 2 3 2 2 2 2 3 2 2" xfId="3025"/>
    <cellStyle name="Normal 4 2 3 2 2 2 2 3 2 3" xfId="3026"/>
    <cellStyle name="Normal 4 2 3 2 2 2 2 3 3" xfId="3027"/>
    <cellStyle name="Normal 4 2 3 2 2 2 2 3 4" xfId="3028"/>
    <cellStyle name="Normal 4 2 3 2 2 2 2 3 5" xfId="3029"/>
    <cellStyle name="Normal 4 2 3 2 2 2 2 4" xfId="3030"/>
    <cellStyle name="Normal 4 2 3 2 2 2 2 4 2" xfId="3031"/>
    <cellStyle name="Normal 4 2 3 2 2 2 2 4 3" xfId="3032"/>
    <cellStyle name="Normal 4 2 3 2 2 2 2 5" xfId="3033"/>
    <cellStyle name="Normal 4 2 3 2 2 2 2 6" xfId="3034"/>
    <cellStyle name="Normal 4 2 3 2 2 2 2 7" xfId="3035"/>
    <cellStyle name="Normal 4 2 3 2 2 2 3" xfId="3036"/>
    <cellStyle name="Normal 4 2 3 2 2 2 3 2" xfId="3037"/>
    <cellStyle name="Normal 4 2 3 2 2 2 3 2 2" xfId="3038"/>
    <cellStyle name="Normal 4 2 3 2 2 2 3 2 3" xfId="3039"/>
    <cellStyle name="Normal 4 2 3 2 2 2 3 3" xfId="3040"/>
    <cellStyle name="Normal 4 2 3 2 2 2 3 4" xfId="3041"/>
    <cellStyle name="Normal 4 2 3 2 2 2 3 5" xfId="3042"/>
    <cellStyle name="Normal 4 2 3 2 2 2 4" xfId="3043"/>
    <cellStyle name="Normal 4 2 3 2 2 2 4 2" xfId="3044"/>
    <cellStyle name="Normal 4 2 3 2 2 2 4 2 2" xfId="3045"/>
    <cellStyle name="Normal 4 2 3 2 2 2 4 2 3" xfId="3046"/>
    <cellStyle name="Normal 4 2 3 2 2 2 4 3" xfId="3047"/>
    <cellStyle name="Normal 4 2 3 2 2 2 4 4" xfId="3048"/>
    <cellStyle name="Normal 4 2 3 2 2 2 4 5" xfId="3049"/>
    <cellStyle name="Normal 4 2 3 2 2 2 5" xfId="3050"/>
    <cellStyle name="Normal 4 2 3 2 2 2 5 2" xfId="3051"/>
    <cellStyle name="Normal 4 2 3 2 2 2 5 3" xfId="3052"/>
    <cellStyle name="Normal 4 2 3 2 2 2 6" xfId="3053"/>
    <cellStyle name="Normal 4 2 3 2 2 2 7" xfId="3054"/>
    <cellStyle name="Normal 4 2 3 2 2 2 8" xfId="3055"/>
    <cellStyle name="Normal 4 2 3 2 2 3" xfId="3056"/>
    <cellStyle name="Normal 4 2 3 2 2 3 2" xfId="3057"/>
    <cellStyle name="Normal 4 2 3 2 2 3 2 2" xfId="3058"/>
    <cellStyle name="Normal 4 2 3 2 2 3 2 2 2" xfId="3059"/>
    <cellStyle name="Normal 4 2 3 2 2 3 2 2 3" xfId="3060"/>
    <cellStyle name="Normal 4 2 3 2 2 3 2 3" xfId="3061"/>
    <cellStyle name="Normal 4 2 3 2 2 3 2 4" xfId="3062"/>
    <cellStyle name="Normal 4 2 3 2 2 3 2 5" xfId="3063"/>
    <cellStyle name="Normal 4 2 3 2 2 3 3" xfId="3064"/>
    <cellStyle name="Normal 4 2 3 2 2 3 3 2" xfId="3065"/>
    <cellStyle name="Normal 4 2 3 2 2 3 3 2 2" xfId="3066"/>
    <cellStyle name="Normal 4 2 3 2 2 3 3 2 3" xfId="3067"/>
    <cellStyle name="Normal 4 2 3 2 2 3 3 3" xfId="3068"/>
    <cellStyle name="Normal 4 2 3 2 2 3 3 4" xfId="3069"/>
    <cellStyle name="Normal 4 2 3 2 2 3 3 5" xfId="3070"/>
    <cellStyle name="Normal 4 2 3 2 2 3 4" xfId="3071"/>
    <cellStyle name="Normal 4 2 3 2 2 3 4 2" xfId="3072"/>
    <cellStyle name="Normal 4 2 3 2 2 3 4 3" xfId="3073"/>
    <cellStyle name="Normal 4 2 3 2 2 3 5" xfId="3074"/>
    <cellStyle name="Normal 4 2 3 2 2 3 6" xfId="3075"/>
    <cellStyle name="Normal 4 2 3 2 2 3 7" xfId="3076"/>
    <cellStyle name="Normal 4 2 3 2 2 4" xfId="3077"/>
    <cellStyle name="Normal 4 2 3 2 2 4 2" xfId="3078"/>
    <cellStyle name="Normal 4 2 3 2 2 4 2 2" xfId="3079"/>
    <cellStyle name="Normal 4 2 3 2 2 4 2 3" xfId="3080"/>
    <cellStyle name="Normal 4 2 3 2 2 4 3" xfId="3081"/>
    <cellStyle name="Normal 4 2 3 2 2 4 4" xfId="3082"/>
    <cellStyle name="Normal 4 2 3 2 2 4 5" xfId="3083"/>
    <cellStyle name="Normal 4 2 3 2 2 5" xfId="3084"/>
    <cellStyle name="Normal 4 2 3 2 2 5 2" xfId="3085"/>
    <cellStyle name="Normal 4 2 3 2 2 5 2 2" xfId="3086"/>
    <cellStyle name="Normal 4 2 3 2 2 5 2 3" xfId="3087"/>
    <cellStyle name="Normal 4 2 3 2 2 5 3" xfId="3088"/>
    <cellStyle name="Normal 4 2 3 2 2 5 4" xfId="3089"/>
    <cellStyle name="Normal 4 2 3 2 2 5 5" xfId="3090"/>
    <cellStyle name="Normal 4 2 3 2 2 6" xfId="3091"/>
    <cellStyle name="Normal 4 2 3 2 2 6 2" xfId="3092"/>
    <cellStyle name="Normal 4 2 3 2 2 6 3" xfId="3093"/>
    <cellStyle name="Normal 4 2 3 2 2 7" xfId="3094"/>
    <cellStyle name="Normal 4 2 3 2 2 8" xfId="3095"/>
    <cellStyle name="Normal 4 2 3 2 2 9" xfId="3096"/>
    <cellStyle name="Normal 4 2 3 2 3" xfId="3097"/>
    <cellStyle name="Normal 4 2 3 2 3 2" xfId="3098"/>
    <cellStyle name="Normal 4 2 3 2 3 2 2" xfId="3099"/>
    <cellStyle name="Normal 4 2 3 2 3 2 2 2" xfId="3100"/>
    <cellStyle name="Normal 4 2 3 2 3 2 2 2 2" xfId="3101"/>
    <cellStyle name="Normal 4 2 3 2 3 2 2 2 2 2" xfId="3102"/>
    <cellStyle name="Normal 4 2 3 2 3 2 2 2 2 3" xfId="3103"/>
    <cellStyle name="Normal 4 2 3 2 3 2 2 2 3" xfId="3104"/>
    <cellStyle name="Normal 4 2 3 2 3 2 2 2 4" xfId="3105"/>
    <cellStyle name="Normal 4 2 3 2 3 2 2 2 5" xfId="3106"/>
    <cellStyle name="Normal 4 2 3 2 3 2 2 3" xfId="3107"/>
    <cellStyle name="Normal 4 2 3 2 3 2 2 3 2" xfId="3108"/>
    <cellStyle name="Normal 4 2 3 2 3 2 2 3 2 2" xfId="3109"/>
    <cellStyle name="Normal 4 2 3 2 3 2 2 3 2 3" xfId="3110"/>
    <cellStyle name="Normal 4 2 3 2 3 2 2 3 3" xfId="3111"/>
    <cellStyle name="Normal 4 2 3 2 3 2 2 3 4" xfId="3112"/>
    <cellStyle name="Normal 4 2 3 2 3 2 2 3 5" xfId="3113"/>
    <cellStyle name="Normal 4 2 3 2 3 2 2 4" xfId="3114"/>
    <cellStyle name="Normal 4 2 3 2 3 2 2 4 2" xfId="3115"/>
    <cellStyle name="Normal 4 2 3 2 3 2 2 4 3" xfId="3116"/>
    <cellStyle name="Normal 4 2 3 2 3 2 2 5" xfId="3117"/>
    <cellStyle name="Normal 4 2 3 2 3 2 2 6" xfId="3118"/>
    <cellStyle name="Normal 4 2 3 2 3 2 2 7" xfId="3119"/>
    <cellStyle name="Normal 4 2 3 2 3 2 3" xfId="3120"/>
    <cellStyle name="Normal 4 2 3 2 3 2 3 2" xfId="3121"/>
    <cellStyle name="Normal 4 2 3 2 3 2 3 2 2" xfId="3122"/>
    <cellStyle name="Normal 4 2 3 2 3 2 3 2 3" xfId="3123"/>
    <cellStyle name="Normal 4 2 3 2 3 2 3 3" xfId="3124"/>
    <cellStyle name="Normal 4 2 3 2 3 2 3 4" xfId="3125"/>
    <cellStyle name="Normal 4 2 3 2 3 2 3 5" xfId="3126"/>
    <cellStyle name="Normal 4 2 3 2 3 2 4" xfId="3127"/>
    <cellStyle name="Normal 4 2 3 2 3 2 4 2" xfId="3128"/>
    <cellStyle name="Normal 4 2 3 2 3 2 4 2 2" xfId="3129"/>
    <cellStyle name="Normal 4 2 3 2 3 2 4 2 3" xfId="3130"/>
    <cellStyle name="Normal 4 2 3 2 3 2 4 3" xfId="3131"/>
    <cellStyle name="Normal 4 2 3 2 3 2 4 4" xfId="3132"/>
    <cellStyle name="Normal 4 2 3 2 3 2 4 5" xfId="3133"/>
    <cellStyle name="Normal 4 2 3 2 3 2 5" xfId="3134"/>
    <cellStyle name="Normal 4 2 3 2 3 2 5 2" xfId="3135"/>
    <cellStyle name="Normal 4 2 3 2 3 2 5 3" xfId="3136"/>
    <cellStyle name="Normal 4 2 3 2 3 2 6" xfId="3137"/>
    <cellStyle name="Normal 4 2 3 2 3 2 7" xfId="3138"/>
    <cellStyle name="Normal 4 2 3 2 3 2 8" xfId="3139"/>
    <cellStyle name="Normal 4 2 3 2 3 3" xfId="3140"/>
    <cellStyle name="Normal 4 2 3 2 3 3 2" xfId="3141"/>
    <cellStyle name="Normal 4 2 3 2 3 3 2 2" xfId="3142"/>
    <cellStyle name="Normal 4 2 3 2 3 3 2 2 2" xfId="3143"/>
    <cellStyle name="Normal 4 2 3 2 3 3 2 2 3" xfId="3144"/>
    <cellStyle name="Normal 4 2 3 2 3 3 2 3" xfId="3145"/>
    <cellStyle name="Normal 4 2 3 2 3 3 2 4" xfId="3146"/>
    <cellStyle name="Normal 4 2 3 2 3 3 2 5" xfId="3147"/>
    <cellStyle name="Normal 4 2 3 2 3 3 3" xfId="3148"/>
    <cellStyle name="Normal 4 2 3 2 3 3 3 2" xfId="3149"/>
    <cellStyle name="Normal 4 2 3 2 3 3 3 2 2" xfId="3150"/>
    <cellStyle name="Normal 4 2 3 2 3 3 3 2 3" xfId="3151"/>
    <cellStyle name="Normal 4 2 3 2 3 3 3 3" xfId="3152"/>
    <cellStyle name="Normal 4 2 3 2 3 3 3 4" xfId="3153"/>
    <cellStyle name="Normal 4 2 3 2 3 3 3 5" xfId="3154"/>
    <cellStyle name="Normal 4 2 3 2 3 3 4" xfId="3155"/>
    <cellStyle name="Normal 4 2 3 2 3 3 4 2" xfId="3156"/>
    <cellStyle name="Normal 4 2 3 2 3 3 4 3" xfId="3157"/>
    <cellStyle name="Normal 4 2 3 2 3 3 5" xfId="3158"/>
    <cellStyle name="Normal 4 2 3 2 3 3 6" xfId="3159"/>
    <cellStyle name="Normal 4 2 3 2 3 3 7" xfId="3160"/>
    <cellStyle name="Normal 4 2 3 2 3 4" xfId="3161"/>
    <cellStyle name="Normal 4 2 3 2 3 4 2" xfId="3162"/>
    <cellStyle name="Normal 4 2 3 2 3 4 2 2" xfId="3163"/>
    <cellStyle name="Normal 4 2 3 2 3 4 2 3" xfId="3164"/>
    <cellStyle name="Normal 4 2 3 2 3 4 3" xfId="3165"/>
    <cellStyle name="Normal 4 2 3 2 3 4 4" xfId="3166"/>
    <cellStyle name="Normal 4 2 3 2 3 4 5" xfId="3167"/>
    <cellStyle name="Normal 4 2 3 2 3 5" xfId="3168"/>
    <cellStyle name="Normal 4 2 3 2 3 5 2" xfId="3169"/>
    <cellStyle name="Normal 4 2 3 2 3 5 2 2" xfId="3170"/>
    <cellStyle name="Normal 4 2 3 2 3 5 2 3" xfId="3171"/>
    <cellStyle name="Normal 4 2 3 2 3 5 3" xfId="3172"/>
    <cellStyle name="Normal 4 2 3 2 3 5 4" xfId="3173"/>
    <cellStyle name="Normal 4 2 3 2 3 5 5" xfId="3174"/>
    <cellStyle name="Normal 4 2 3 2 3 6" xfId="3175"/>
    <cellStyle name="Normal 4 2 3 2 3 6 2" xfId="3176"/>
    <cellStyle name="Normal 4 2 3 2 3 6 3" xfId="3177"/>
    <cellStyle name="Normal 4 2 3 2 3 7" xfId="3178"/>
    <cellStyle name="Normal 4 2 3 2 3 8" xfId="3179"/>
    <cellStyle name="Normal 4 2 3 2 3 9" xfId="3180"/>
    <cellStyle name="Normal 4 2 3 2 4" xfId="3181"/>
    <cellStyle name="Normal 4 2 3 2 4 2" xfId="3182"/>
    <cellStyle name="Normal 4 2 3 2 4 2 2" xfId="3183"/>
    <cellStyle name="Normal 4 2 3 2 4 2 2 2" xfId="3184"/>
    <cellStyle name="Normal 4 2 3 2 4 2 2 2 2" xfId="3185"/>
    <cellStyle name="Normal 4 2 3 2 4 2 2 2 2 2" xfId="3186"/>
    <cellStyle name="Normal 4 2 3 2 4 2 2 2 2 3" xfId="3187"/>
    <cellStyle name="Normal 4 2 3 2 4 2 2 2 3" xfId="3188"/>
    <cellStyle name="Normal 4 2 3 2 4 2 2 2 4" xfId="3189"/>
    <cellStyle name="Normal 4 2 3 2 4 2 2 2 5" xfId="3190"/>
    <cellStyle name="Normal 4 2 3 2 4 2 2 3" xfId="3191"/>
    <cellStyle name="Normal 4 2 3 2 4 2 2 3 2" xfId="3192"/>
    <cellStyle name="Normal 4 2 3 2 4 2 2 3 2 2" xfId="3193"/>
    <cellStyle name="Normal 4 2 3 2 4 2 2 3 2 3" xfId="3194"/>
    <cellStyle name="Normal 4 2 3 2 4 2 2 3 3" xfId="3195"/>
    <cellStyle name="Normal 4 2 3 2 4 2 2 3 4" xfId="3196"/>
    <cellStyle name="Normal 4 2 3 2 4 2 2 3 5" xfId="3197"/>
    <cellStyle name="Normal 4 2 3 2 4 2 2 4" xfId="3198"/>
    <cellStyle name="Normal 4 2 3 2 4 2 2 4 2" xfId="3199"/>
    <cellStyle name="Normal 4 2 3 2 4 2 2 4 3" xfId="3200"/>
    <cellStyle name="Normal 4 2 3 2 4 2 2 5" xfId="3201"/>
    <cellStyle name="Normal 4 2 3 2 4 2 2 6" xfId="3202"/>
    <cellStyle name="Normal 4 2 3 2 4 2 2 7" xfId="3203"/>
    <cellStyle name="Normal 4 2 3 2 4 2 3" xfId="3204"/>
    <cellStyle name="Normal 4 2 3 2 4 2 3 2" xfId="3205"/>
    <cellStyle name="Normal 4 2 3 2 4 2 3 2 2" xfId="3206"/>
    <cellStyle name="Normal 4 2 3 2 4 2 3 2 3" xfId="3207"/>
    <cellStyle name="Normal 4 2 3 2 4 2 3 3" xfId="3208"/>
    <cellStyle name="Normal 4 2 3 2 4 2 3 4" xfId="3209"/>
    <cellStyle name="Normal 4 2 3 2 4 2 3 5" xfId="3210"/>
    <cellStyle name="Normal 4 2 3 2 4 2 4" xfId="3211"/>
    <cellStyle name="Normal 4 2 3 2 4 2 4 2" xfId="3212"/>
    <cellStyle name="Normal 4 2 3 2 4 2 4 2 2" xfId="3213"/>
    <cellStyle name="Normal 4 2 3 2 4 2 4 2 3" xfId="3214"/>
    <cellStyle name="Normal 4 2 3 2 4 2 4 3" xfId="3215"/>
    <cellStyle name="Normal 4 2 3 2 4 2 4 4" xfId="3216"/>
    <cellStyle name="Normal 4 2 3 2 4 2 4 5" xfId="3217"/>
    <cellStyle name="Normal 4 2 3 2 4 2 5" xfId="3218"/>
    <cellStyle name="Normal 4 2 3 2 4 2 5 2" xfId="3219"/>
    <cellStyle name="Normal 4 2 3 2 4 2 5 3" xfId="3220"/>
    <cellStyle name="Normal 4 2 3 2 4 2 6" xfId="3221"/>
    <cellStyle name="Normal 4 2 3 2 4 2 7" xfId="3222"/>
    <cellStyle name="Normal 4 2 3 2 4 2 8" xfId="3223"/>
    <cellStyle name="Normal 4 2 3 2 4 3" xfId="3224"/>
    <cellStyle name="Normal 4 2 3 2 4 3 2" xfId="3225"/>
    <cellStyle name="Normal 4 2 3 2 4 3 2 2" xfId="3226"/>
    <cellStyle name="Normal 4 2 3 2 4 3 2 2 2" xfId="3227"/>
    <cellStyle name="Normal 4 2 3 2 4 3 2 2 3" xfId="3228"/>
    <cellStyle name="Normal 4 2 3 2 4 3 2 3" xfId="3229"/>
    <cellStyle name="Normal 4 2 3 2 4 3 2 4" xfId="3230"/>
    <cellStyle name="Normal 4 2 3 2 4 3 2 5" xfId="3231"/>
    <cellStyle name="Normal 4 2 3 2 4 3 3" xfId="3232"/>
    <cellStyle name="Normal 4 2 3 2 4 3 3 2" xfId="3233"/>
    <cellStyle name="Normal 4 2 3 2 4 3 3 2 2" xfId="3234"/>
    <cellStyle name="Normal 4 2 3 2 4 3 3 2 3" xfId="3235"/>
    <cellStyle name="Normal 4 2 3 2 4 3 3 3" xfId="3236"/>
    <cellStyle name="Normal 4 2 3 2 4 3 3 4" xfId="3237"/>
    <cellStyle name="Normal 4 2 3 2 4 3 3 5" xfId="3238"/>
    <cellStyle name="Normal 4 2 3 2 4 3 4" xfId="3239"/>
    <cellStyle name="Normal 4 2 3 2 4 3 4 2" xfId="3240"/>
    <cellStyle name="Normal 4 2 3 2 4 3 4 3" xfId="3241"/>
    <cellStyle name="Normal 4 2 3 2 4 3 5" xfId="3242"/>
    <cellStyle name="Normal 4 2 3 2 4 3 6" xfId="3243"/>
    <cellStyle name="Normal 4 2 3 2 4 3 7" xfId="3244"/>
    <cellStyle name="Normal 4 2 3 2 4 4" xfId="3245"/>
    <cellStyle name="Normal 4 2 3 2 4 4 2" xfId="3246"/>
    <cellStyle name="Normal 4 2 3 2 4 4 2 2" xfId="3247"/>
    <cellStyle name="Normal 4 2 3 2 4 4 2 3" xfId="3248"/>
    <cellStyle name="Normal 4 2 3 2 4 4 3" xfId="3249"/>
    <cellStyle name="Normal 4 2 3 2 4 4 4" xfId="3250"/>
    <cellStyle name="Normal 4 2 3 2 4 4 5" xfId="3251"/>
    <cellStyle name="Normal 4 2 3 2 4 5" xfId="3252"/>
    <cellStyle name="Normal 4 2 3 2 4 5 2" xfId="3253"/>
    <cellStyle name="Normal 4 2 3 2 4 5 2 2" xfId="3254"/>
    <cellStyle name="Normal 4 2 3 2 4 5 2 3" xfId="3255"/>
    <cellStyle name="Normal 4 2 3 2 4 5 3" xfId="3256"/>
    <cellStyle name="Normal 4 2 3 2 4 5 4" xfId="3257"/>
    <cellStyle name="Normal 4 2 3 2 4 5 5" xfId="3258"/>
    <cellStyle name="Normal 4 2 3 2 4 6" xfId="3259"/>
    <cellStyle name="Normal 4 2 3 2 4 6 2" xfId="3260"/>
    <cellStyle name="Normal 4 2 3 2 4 6 3" xfId="3261"/>
    <cellStyle name="Normal 4 2 3 2 4 7" xfId="3262"/>
    <cellStyle name="Normal 4 2 3 2 4 8" xfId="3263"/>
    <cellStyle name="Normal 4 2 3 2 4 9" xfId="3264"/>
    <cellStyle name="Normal 4 2 3 2 5" xfId="3265"/>
    <cellStyle name="Normal 4 2 3 2 5 2" xfId="3266"/>
    <cellStyle name="Normal 4 2 3 2 5 2 2" xfId="3267"/>
    <cellStyle name="Normal 4 2 3 2 5 2 2 2" xfId="3268"/>
    <cellStyle name="Normal 4 2 3 2 5 2 2 2 2" xfId="3269"/>
    <cellStyle name="Normal 4 2 3 2 5 2 2 2 3" xfId="3270"/>
    <cellStyle name="Normal 4 2 3 2 5 2 2 3" xfId="3271"/>
    <cellStyle name="Normal 4 2 3 2 5 2 2 4" xfId="3272"/>
    <cellStyle name="Normal 4 2 3 2 5 2 2 5" xfId="3273"/>
    <cellStyle name="Normal 4 2 3 2 5 2 3" xfId="3274"/>
    <cellStyle name="Normal 4 2 3 2 5 2 3 2" xfId="3275"/>
    <cellStyle name="Normal 4 2 3 2 5 2 3 2 2" xfId="3276"/>
    <cellStyle name="Normal 4 2 3 2 5 2 3 2 3" xfId="3277"/>
    <cellStyle name="Normal 4 2 3 2 5 2 3 3" xfId="3278"/>
    <cellStyle name="Normal 4 2 3 2 5 2 3 4" xfId="3279"/>
    <cellStyle name="Normal 4 2 3 2 5 2 3 5" xfId="3280"/>
    <cellStyle name="Normal 4 2 3 2 5 2 4" xfId="3281"/>
    <cellStyle name="Normal 4 2 3 2 5 2 4 2" xfId="3282"/>
    <cellStyle name="Normal 4 2 3 2 5 2 4 3" xfId="3283"/>
    <cellStyle name="Normal 4 2 3 2 5 2 5" xfId="3284"/>
    <cellStyle name="Normal 4 2 3 2 5 2 6" xfId="3285"/>
    <cellStyle name="Normal 4 2 3 2 5 2 7" xfId="3286"/>
    <cellStyle name="Normal 4 2 3 2 5 3" xfId="3287"/>
    <cellStyle name="Normal 4 2 3 2 5 3 2" xfId="3288"/>
    <cellStyle name="Normal 4 2 3 2 5 3 2 2" xfId="3289"/>
    <cellStyle name="Normal 4 2 3 2 5 3 2 3" xfId="3290"/>
    <cellStyle name="Normal 4 2 3 2 5 3 3" xfId="3291"/>
    <cellStyle name="Normal 4 2 3 2 5 3 4" xfId="3292"/>
    <cellStyle name="Normal 4 2 3 2 5 3 5" xfId="3293"/>
    <cellStyle name="Normal 4 2 3 2 5 4" xfId="3294"/>
    <cellStyle name="Normal 4 2 3 2 5 4 2" xfId="3295"/>
    <cellStyle name="Normal 4 2 3 2 5 4 2 2" xfId="3296"/>
    <cellStyle name="Normal 4 2 3 2 5 4 2 3" xfId="3297"/>
    <cellStyle name="Normal 4 2 3 2 5 4 3" xfId="3298"/>
    <cellStyle name="Normal 4 2 3 2 5 4 4" xfId="3299"/>
    <cellStyle name="Normal 4 2 3 2 5 4 5" xfId="3300"/>
    <cellStyle name="Normal 4 2 3 2 5 5" xfId="3301"/>
    <cellStyle name="Normal 4 2 3 2 5 5 2" xfId="3302"/>
    <cellStyle name="Normal 4 2 3 2 5 5 3" xfId="3303"/>
    <cellStyle name="Normal 4 2 3 2 5 6" xfId="3304"/>
    <cellStyle name="Normal 4 2 3 2 5 7" xfId="3305"/>
    <cellStyle name="Normal 4 2 3 2 5 8" xfId="3306"/>
    <cellStyle name="Normal 4 2 3 2 6" xfId="3307"/>
    <cellStyle name="Normal 4 2 3 2 6 2" xfId="3308"/>
    <cellStyle name="Normal 4 2 3 2 6 2 2" xfId="3309"/>
    <cellStyle name="Normal 4 2 3 2 6 2 2 2" xfId="3310"/>
    <cellStyle name="Normal 4 2 3 2 6 2 2 3" xfId="3311"/>
    <cellStyle name="Normal 4 2 3 2 6 2 3" xfId="3312"/>
    <cellStyle name="Normal 4 2 3 2 6 2 4" xfId="3313"/>
    <cellStyle name="Normal 4 2 3 2 6 2 5" xfId="3314"/>
    <cellStyle name="Normal 4 2 3 2 6 3" xfId="3315"/>
    <cellStyle name="Normal 4 2 3 2 6 3 2" xfId="3316"/>
    <cellStyle name="Normal 4 2 3 2 6 3 2 2" xfId="3317"/>
    <cellStyle name="Normal 4 2 3 2 6 3 2 3" xfId="3318"/>
    <cellStyle name="Normal 4 2 3 2 6 3 3" xfId="3319"/>
    <cellStyle name="Normal 4 2 3 2 6 3 4" xfId="3320"/>
    <cellStyle name="Normal 4 2 3 2 6 3 5" xfId="3321"/>
    <cellStyle name="Normal 4 2 3 2 6 4" xfId="3322"/>
    <cellStyle name="Normal 4 2 3 2 6 4 2" xfId="3323"/>
    <cellStyle name="Normal 4 2 3 2 6 4 3" xfId="3324"/>
    <cellStyle name="Normal 4 2 3 2 6 5" xfId="3325"/>
    <cellStyle name="Normal 4 2 3 2 6 6" xfId="3326"/>
    <cellStyle name="Normal 4 2 3 2 6 7" xfId="3327"/>
    <cellStyle name="Normal 4 2 3 2 7" xfId="3328"/>
    <cellStyle name="Normal 4 2 3 2 7 2" xfId="3329"/>
    <cellStyle name="Normal 4 2 3 2 7 2 2" xfId="3330"/>
    <cellStyle name="Normal 4 2 3 2 7 2 3" xfId="3331"/>
    <cellStyle name="Normal 4 2 3 2 7 3" xfId="3332"/>
    <cellStyle name="Normal 4 2 3 2 7 4" xfId="3333"/>
    <cellStyle name="Normal 4 2 3 2 7 5" xfId="3334"/>
    <cellStyle name="Normal 4 2 3 2 8" xfId="3335"/>
    <cellStyle name="Normal 4 2 3 2 8 2" xfId="3336"/>
    <cellStyle name="Normal 4 2 3 2 8 2 2" xfId="3337"/>
    <cellStyle name="Normal 4 2 3 2 8 2 3" xfId="3338"/>
    <cellStyle name="Normal 4 2 3 2 8 3" xfId="3339"/>
    <cellStyle name="Normal 4 2 3 2 8 4" xfId="3340"/>
    <cellStyle name="Normal 4 2 3 2 8 5" xfId="3341"/>
    <cellStyle name="Normal 4 2 3 2 9" xfId="3342"/>
    <cellStyle name="Normal 4 2 3 2 9 2" xfId="3343"/>
    <cellStyle name="Normal 4 2 3 2 9 3" xfId="3344"/>
    <cellStyle name="Normal 4 2 3 3" xfId="3345"/>
    <cellStyle name="Normal 4 2 3 3 2" xfId="3346"/>
    <cellStyle name="Normal 4 2 3 3 2 2" xfId="3347"/>
    <cellStyle name="Normal 4 2 3 3 2 2 2" xfId="3348"/>
    <cellStyle name="Normal 4 2 3 3 2 2 2 2" xfId="3349"/>
    <cellStyle name="Normal 4 2 3 3 2 2 2 2 2" xfId="3350"/>
    <cellStyle name="Normal 4 2 3 3 2 2 2 2 3" xfId="3351"/>
    <cellStyle name="Normal 4 2 3 3 2 2 2 3" xfId="3352"/>
    <cellStyle name="Normal 4 2 3 3 2 2 2 4" xfId="3353"/>
    <cellStyle name="Normal 4 2 3 3 2 2 2 5" xfId="3354"/>
    <cellStyle name="Normal 4 2 3 3 2 2 3" xfId="3355"/>
    <cellStyle name="Normal 4 2 3 3 2 2 3 2" xfId="3356"/>
    <cellStyle name="Normal 4 2 3 3 2 2 3 2 2" xfId="3357"/>
    <cellStyle name="Normal 4 2 3 3 2 2 3 2 3" xfId="3358"/>
    <cellStyle name="Normal 4 2 3 3 2 2 3 3" xfId="3359"/>
    <cellStyle name="Normal 4 2 3 3 2 2 3 4" xfId="3360"/>
    <cellStyle name="Normal 4 2 3 3 2 2 3 5" xfId="3361"/>
    <cellStyle name="Normal 4 2 3 3 2 2 4" xfId="3362"/>
    <cellStyle name="Normal 4 2 3 3 2 2 4 2" xfId="3363"/>
    <cellStyle name="Normal 4 2 3 3 2 2 4 3" xfId="3364"/>
    <cellStyle name="Normal 4 2 3 3 2 2 5" xfId="3365"/>
    <cellStyle name="Normal 4 2 3 3 2 2 6" xfId="3366"/>
    <cellStyle name="Normal 4 2 3 3 2 2 7" xfId="3367"/>
    <cellStyle name="Normal 4 2 3 3 2 3" xfId="3368"/>
    <cellStyle name="Normal 4 2 3 3 2 3 2" xfId="3369"/>
    <cellStyle name="Normal 4 2 3 3 2 3 2 2" xfId="3370"/>
    <cellStyle name="Normal 4 2 3 3 2 3 2 3" xfId="3371"/>
    <cellStyle name="Normal 4 2 3 3 2 3 3" xfId="3372"/>
    <cellStyle name="Normal 4 2 3 3 2 3 4" xfId="3373"/>
    <cellStyle name="Normal 4 2 3 3 2 3 5" xfId="3374"/>
    <cellStyle name="Normal 4 2 3 3 2 4" xfId="3375"/>
    <cellStyle name="Normal 4 2 3 3 2 4 2" xfId="3376"/>
    <cellStyle name="Normal 4 2 3 3 2 4 2 2" xfId="3377"/>
    <cellStyle name="Normal 4 2 3 3 2 4 2 3" xfId="3378"/>
    <cellStyle name="Normal 4 2 3 3 2 4 3" xfId="3379"/>
    <cellStyle name="Normal 4 2 3 3 2 4 4" xfId="3380"/>
    <cellStyle name="Normal 4 2 3 3 2 4 5" xfId="3381"/>
    <cellStyle name="Normal 4 2 3 3 2 5" xfId="3382"/>
    <cellStyle name="Normal 4 2 3 3 2 5 2" xfId="3383"/>
    <cellStyle name="Normal 4 2 3 3 2 5 3" xfId="3384"/>
    <cellStyle name="Normal 4 2 3 3 2 6" xfId="3385"/>
    <cellStyle name="Normal 4 2 3 3 2 7" xfId="3386"/>
    <cellStyle name="Normal 4 2 3 3 2 8" xfId="3387"/>
    <cellStyle name="Normal 4 2 3 3 3" xfId="3388"/>
    <cellStyle name="Normal 4 2 3 3 3 2" xfId="3389"/>
    <cellStyle name="Normal 4 2 3 3 3 2 2" xfId="3390"/>
    <cellStyle name="Normal 4 2 3 3 3 2 2 2" xfId="3391"/>
    <cellStyle name="Normal 4 2 3 3 3 2 2 3" xfId="3392"/>
    <cellStyle name="Normal 4 2 3 3 3 2 3" xfId="3393"/>
    <cellStyle name="Normal 4 2 3 3 3 2 4" xfId="3394"/>
    <cellStyle name="Normal 4 2 3 3 3 2 5" xfId="3395"/>
    <cellStyle name="Normal 4 2 3 3 3 3" xfId="3396"/>
    <cellStyle name="Normal 4 2 3 3 3 3 2" xfId="3397"/>
    <cellStyle name="Normal 4 2 3 3 3 3 2 2" xfId="3398"/>
    <cellStyle name="Normal 4 2 3 3 3 3 2 3" xfId="3399"/>
    <cellStyle name="Normal 4 2 3 3 3 3 3" xfId="3400"/>
    <cellStyle name="Normal 4 2 3 3 3 3 4" xfId="3401"/>
    <cellStyle name="Normal 4 2 3 3 3 3 5" xfId="3402"/>
    <cellStyle name="Normal 4 2 3 3 3 4" xfId="3403"/>
    <cellStyle name="Normal 4 2 3 3 3 4 2" xfId="3404"/>
    <cellStyle name="Normal 4 2 3 3 3 4 3" xfId="3405"/>
    <cellStyle name="Normal 4 2 3 3 3 5" xfId="3406"/>
    <cellStyle name="Normal 4 2 3 3 3 6" xfId="3407"/>
    <cellStyle name="Normal 4 2 3 3 3 7" xfId="3408"/>
    <cellStyle name="Normal 4 2 3 3 4" xfId="3409"/>
    <cellStyle name="Normal 4 2 3 3 4 2" xfId="3410"/>
    <cellStyle name="Normal 4 2 3 3 4 2 2" xfId="3411"/>
    <cellStyle name="Normal 4 2 3 3 4 2 3" xfId="3412"/>
    <cellStyle name="Normal 4 2 3 3 4 3" xfId="3413"/>
    <cellStyle name="Normal 4 2 3 3 4 4" xfId="3414"/>
    <cellStyle name="Normal 4 2 3 3 4 5" xfId="3415"/>
    <cellStyle name="Normal 4 2 3 3 5" xfId="3416"/>
    <cellStyle name="Normal 4 2 3 3 5 2" xfId="3417"/>
    <cellStyle name="Normal 4 2 3 3 5 2 2" xfId="3418"/>
    <cellStyle name="Normal 4 2 3 3 5 2 3" xfId="3419"/>
    <cellStyle name="Normal 4 2 3 3 5 3" xfId="3420"/>
    <cellStyle name="Normal 4 2 3 3 5 4" xfId="3421"/>
    <cellStyle name="Normal 4 2 3 3 5 5" xfId="3422"/>
    <cellStyle name="Normal 4 2 3 3 6" xfId="3423"/>
    <cellStyle name="Normal 4 2 3 3 6 2" xfId="3424"/>
    <cellStyle name="Normal 4 2 3 3 6 3" xfId="3425"/>
    <cellStyle name="Normal 4 2 3 3 7" xfId="3426"/>
    <cellStyle name="Normal 4 2 3 3 8" xfId="3427"/>
    <cellStyle name="Normal 4 2 3 3 9" xfId="3428"/>
    <cellStyle name="Normal 4 2 3 4" xfId="3429"/>
    <cellStyle name="Normal 4 2 3 4 2" xfId="3430"/>
    <cellStyle name="Normal 4 2 3 4 2 2" xfId="3431"/>
    <cellStyle name="Normal 4 2 3 4 2 2 2" xfId="3432"/>
    <cellStyle name="Normal 4 2 3 4 2 2 2 2" xfId="3433"/>
    <cellStyle name="Normal 4 2 3 4 2 2 2 2 2" xfId="3434"/>
    <cellStyle name="Normal 4 2 3 4 2 2 2 2 3" xfId="3435"/>
    <cellStyle name="Normal 4 2 3 4 2 2 2 3" xfId="3436"/>
    <cellStyle name="Normal 4 2 3 4 2 2 2 4" xfId="3437"/>
    <cellStyle name="Normal 4 2 3 4 2 2 2 5" xfId="3438"/>
    <cellStyle name="Normal 4 2 3 4 2 2 3" xfId="3439"/>
    <cellStyle name="Normal 4 2 3 4 2 2 3 2" xfId="3440"/>
    <cellStyle name="Normal 4 2 3 4 2 2 3 2 2" xfId="3441"/>
    <cellStyle name="Normal 4 2 3 4 2 2 3 2 3" xfId="3442"/>
    <cellStyle name="Normal 4 2 3 4 2 2 3 3" xfId="3443"/>
    <cellStyle name="Normal 4 2 3 4 2 2 3 4" xfId="3444"/>
    <cellStyle name="Normal 4 2 3 4 2 2 3 5" xfId="3445"/>
    <cellStyle name="Normal 4 2 3 4 2 2 4" xfId="3446"/>
    <cellStyle name="Normal 4 2 3 4 2 2 4 2" xfId="3447"/>
    <cellStyle name="Normal 4 2 3 4 2 2 4 3" xfId="3448"/>
    <cellStyle name="Normal 4 2 3 4 2 2 5" xfId="3449"/>
    <cellStyle name="Normal 4 2 3 4 2 2 6" xfId="3450"/>
    <cellStyle name="Normal 4 2 3 4 2 2 7" xfId="3451"/>
    <cellStyle name="Normal 4 2 3 4 2 3" xfId="3452"/>
    <cellStyle name="Normal 4 2 3 4 2 3 2" xfId="3453"/>
    <cellStyle name="Normal 4 2 3 4 2 3 2 2" xfId="3454"/>
    <cellStyle name="Normal 4 2 3 4 2 3 2 3" xfId="3455"/>
    <cellStyle name="Normal 4 2 3 4 2 3 3" xfId="3456"/>
    <cellStyle name="Normal 4 2 3 4 2 3 4" xfId="3457"/>
    <cellStyle name="Normal 4 2 3 4 2 3 5" xfId="3458"/>
    <cellStyle name="Normal 4 2 3 4 2 4" xfId="3459"/>
    <cellStyle name="Normal 4 2 3 4 2 4 2" xfId="3460"/>
    <cellStyle name="Normal 4 2 3 4 2 4 2 2" xfId="3461"/>
    <cellStyle name="Normal 4 2 3 4 2 4 2 3" xfId="3462"/>
    <cellStyle name="Normal 4 2 3 4 2 4 3" xfId="3463"/>
    <cellStyle name="Normal 4 2 3 4 2 4 4" xfId="3464"/>
    <cellStyle name="Normal 4 2 3 4 2 4 5" xfId="3465"/>
    <cellStyle name="Normal 4 2 3 4 2 5" xfId="3466"/>
    <cellStyle name="Normal 4 2 3 4 2 5 2" xfId="3467"/>
    <cellStyle name="Normal 4 2 3 4 2 5 3" xfId="3468"/>
    <cellStyle name="Normal 4 2 3 4 2 6" xfId="3469"/>
    <cellStyle name="Normal 4 2 3 4 2 7" xfId="3470"/>
    <cellStyle name="Normal 4 2 3 4 2 8" xfId="3471"/>
    <cellStyle name="Normal 4 2 3 4 3" xfId="3472"/>
    <cellStyle name="Normal 4 2 3 4 3 2" xfId="3473"/>
    <cellStyle name="Normal 4 2 3 4 3 2 2" xfId="3474"/>
    <cellStyle name="Normal 4 2 3 4 3 2 2 2" xfId="3475"/>
    <cellStyle name="Normal 4 2 3 4 3 2 2 3" xfId="3476"/>
    <cellStyle name="Normal 4 2 3 4 3 2 3" xfId="3477"/>
    <cellStyle name="Normal 4 2 3 4 3 2 4" xfId="3478"/>
    <cellStyle name="Normal 4 2 3 4 3 2 5" xfId="3479"/>
    <cellStyle name="Normal 4 2 3 4 3 3" xfId="3480"/>
    <cellStyle name="Normal 4 2 3 4 3 3 2" xfId="3481"/>
    <cellStyle name="Normal 4 2 3 4 3 3 2 2" xfId="3482"/>
    <cellStyle name="Normal 4 2 3 4 3 3 2 3" xfId="3483"/>
    <cellStyle name="Normal 4 2 3 4 3 3 3" xfId="3484"/>
    <cellStyle name="Normal 4 2 3 4 3 3 4" xfId="3485"/>
    <cellStyle name="Normal 4 2 3 4 3 3 5" xfId="3486"/>
    <cellStyle name="Normal 4 2 3 4 3 4" xfId="3487"/>
    <cellStyle name="Normal 4 2 3 4 3 4 2" xfId="3488"/>
    <cellStyle name="Normal 4 2 3 4 3 4 3" xfId="3489"/>
    <cellStyle name="Normal 4 2 3 4 3 5" xfId="3490"/>
    <cellStyle name="Normal 4 2 3 4 3 6" xfId="3491"/>
    <cellStyle name="Normal 4 2 3 4 3 7" xfId="3492"/>
    <cellStyle name="Normal 4 2 3 4 4" xfId="3493"/>
    <cellStyle name="Normal 4 2 3 4 4 2" xfId="3494"/>
    <cellStyle name="Normal 4 2 3 4 4 2 2" xfId="3495"/>
    <cellStyle name="Normal 4 2 3 4 4 2 3" xfId="3496"/>
    <cellStyle name="Normal 4 2 3 4 4 3" xfId="3497"/>
    <cellStyle name="Normal 4 2 3 4 4 4" xfId="3498"/>
    <cellStyle name="Normal 4 2 3 4 4 5" xfId="3499"/>
    <cellStyle name="Normal 4 2 3 4 5" xfId="3500"/>
    <cellStyle name="Normal 4 2 3 4 5 2" xfId="3501"/>
    <cellStyle name="Normal 4 2 3 4 5 2 2" xfId="3502"/>
    <cellStyle name="Normal 4 2 3 4 5 2 3" xfId="3503"/>
    <cellStyle name="Normal 4 2 3 4 5 3" xfId="3504"/>
    <cellStyle name="Normal 4 2 3 4 5 4" xfId="3505"/>
    <cellStyle name="Normal 4 2 3 4 5 5" xfId="3506"/>
    <cellStyle name="Normal 4 2 3 4 6" xfId="3507"/>
    <cellStyle name="Normal 4 2 3 4 6 2" xfId="3508"/>
    <cellStyle name="Normal 4 2 3 4 6 3" xfId="3509"/>
    <cellStyle name="Normal 4 2 3 4 7" xfId="3510"/>
    <cellStyle name="Normal 4 2 3 4 8" xfId="3511"/>
    <cellStyle name="Normal 4 2 3 4 9" xfId="3512"/>
    <cellStyle name="Normal 4 2 3 5" xfId="3513"/>
    <cellStyle name="Normal 4 2 3 5 2" xfId="3514"/>
    <cellStyle name="Normal 4 2 3 5 2 2" xfId="3515"/>
    <cellStyle name="Normal 4 2 3 5 2 2 2" xfId="3516"/>
    <cellStyle name="Normal 4 2 3 5 2 2 2 2" xfId="3517"/>
    <cellStyle name="Normal 4 2 3 5 2 2 2 2 2" xfId="3518"/>
    <cellStyle name="Normal 4 2 3 5 2 2 2 2 3" xfId="3519"/>
    <cellStyle name="Normal 4 2 3 5 2 2 2 3" xfId="3520"/>
    <cellStyle name="Normal 4 2 3 5 2 2 2 4" xfId="3521"/>
    <cellStyle name="Normal 4 2 3 5 2 2 2 5" xfId="3522"/>
    <cellStyle name="Normal 4 2 3 5 2 2 3" xfId="3523"/>
    <cellStyle name="Normal 4 2 3 5 2 2 3 2" xfId="3524"/>
    <cellStyle name="Normal 4 2 3 5 2 2 3 2 2" xfId="3525"/>
    <cellStyle name="Normal 4 2 3 5 2 2 3 2 3" xfId="3526"/>
    <cellStyle name="Normal 4 2 3 5 2 2 3 3" xfId="3527"/>
    <cellStyle name="Normal 4 2 3 5 2 2 3 4" xfId="3528"/>
    <cellStyle name="Normal 4 2 3 5 2 2 3 5" xfId="3529"/>
    <cellStyle name="Normal 4 2 3 5 2 2 4" xfId="3530"/>
    <cellStyle name="Normal 4 2 3 5 2 2 4 2" xfId="3531"/>
    <cellStyle name="Normal 4 2 3 5 2 2 4 3" xfId="3532"/>
    <cellStyle name="Normal 4 2 3 5 2 2 5" xfId="3533"/>
    <cellStyle name="Normal 4 2 3 5 2 2 6" xfId="3534"/>
    <cellStyle name="Normal 4 2 3 5 2 2 7" xfId="3535"/>
    <cellStyle name="Normal 4 2 3 5 2 3" xfId="3536"/>
    <cellStyle name="Normal 4 2 3 5 2 3 2" xfId="3537"/>
    <cellStyle name="Normal 4 2 3 5 2 3 2 2" xfId="3538"/>
    <cellStyle name="Normal 4 2 3 5 2 3 2 3" xfId="3539"/>
    <cellStyle name="Normal 4 2 3 5 2 3 3" xfId="3540"/>
    <cellStyle name="Normal 4 2 3 5 2 3 4" xfId="3541"/>
    <cellStyle name="Normal 4 2 3 5 2 3 5" xfId="3542"/>
    <cellStyle name="Normal 4 2 3 5 2 4" xfId="3543"/>
    <cellStyle name="Normal 4 2 3 5 2 4 2" xfId="3544"/>
    <cellStyle name="Normal 4 2 3 5 2 4 2 2" xfId="3545"/>
    <cellStyle name="Normal 4 2 3 5 2 4 2 3" xfId="3546"/>
    <cellStyle name="Normal 4 2 3 5 2 4 3" xfId="3547"/>
    <cellStyle name="Normal 4 2 3 5 2 4 4" xfId="3548"/>
    <cellStyle name="Normal 4 2 3 5 2 4 5" xfId="3549"/>
    <cellStyle name="Normal 4 2 3 5 2 5" xfId="3550"/>
    <cellStyle name="Normal 4 2 3 5 2 5 2" xfId="3551"/>
    <cellStyle name="Normal 4 2 3 5 2 5 3" xfId="3552"/>
    <cellStyle name="Normal 4 2 3 5 2 6" xfId="3553"/>
    <cellStyle name="Normal 4 2 3 5 2 7" xfId="3554"/>
    <cellStyle name="Normal 4 2 3 5 2 8" xfId="3555"/>
    <cellStyle name="Normal 4 2 3 5 3" xfId="3556"/>
    <cellStyle name="Normal 4 2 3 5 3 2" xfId="3557"/>
    <cellStyle name="Normal 4 2 3 5 3 2 2" xfId="3558"/>
    <cellStyle name="Normal 4 2 3 5 3 2 2 2" xfId="3559"/>
    <cellStyle name="Normal 4 2 3 5 3 2 2 3" xfId="3560"/>
    <cellStyle name="Normal 4 2 3 5 3 2 3" xfId="3561"/>
    <cellStyle name="Normal 4 2 3 5 3 2 4" xfId="3562"/>
    <cellStyle name="Normal 4 2 3 5 3 2 5" xfId="3563"/>
    <cellStyle name="Normal 4 2 3 5 3 3" xfId="3564"/>
    <cellStyle name="Normal 4 2 3 5 3 3 2" xfId="3565"/>
    <cellStyle name="Normal 4 2 3 5 3 3 2 2" xfId="3566"/>
    <cellStyle name="Normal 4 2 3 5 3 3 2 3" xfId="3567"/>
    <cellStyle name="Normal 4 2 3 5 3 3 3" xfId="3568"/>
    <cellStyle name="Normal 4 2 3 5 3 3 4" xfId="3569"/>
    <cellStyle name="Normal 4 2 3 5 3 3 5" xfId="3570"/>
    <cellStyle name="Normal 4 2 3 5 3 4" xfId="3571"/>
    <cellStyle name="Normal 4 2 3 5 3 4 2" xfId="3572"/>
    <cellStyle name="Normal 4 2 3 5 3 4 3" xfId="3573"/>
    <cellStyle name="Normal 4 2 3 5 3 5" xfId="3574"/>
    <cellStyle name="Normal 4 2 3 5 3 6" xfId="3575"/>
    <cellStyle name="Normal 4 2 3 5 3 7" xfId="3576"/>
    <cellStyle name="Normal 4 2 3 5 4" xfId="3577"/>
    <cellStyle name="Normal 4 2 3 5 4 2" xfId="3578"/>
    <cellStyle name="Normal 4 2 3 5 4 2 2" xfId="3579"/>
    <cellStyle name="Normal 4 2 3 5 4 2 3" xfId="3580"/>
    <cellStyle name="Normal 4 2 3 5 4 3" xfId="3581"/>
    <cellStyle name="Normal 4 2 3 5 4 4" xfId="3582"/>
    <cellStyle name="Normal 4 2 3 5 4 5" xfId="3583"/>
    <cellStyle name="Normal 4 2 3 5 5" xfId="3584"/>
    <cellStyle name="Normal 4 2 3 5 5 2" xfId="3585"/>
    <cellStyle name="Normal 4 2 3 5 5 2 2" xfId="3586"/>
    <cellStyle name="Normal 4 2 3 5 5 2 3" xfId="3587"/>
    <cellStyle name="Normal 4 2 3 5 5 3" xfId="3588"/>
    <cellStyle name="Normal 4 2 3 5 5 4" xfId="3589"/>
    <cellStyle name="Normal 4 2 3 5 5 5" xfId="3590"/>
    <cellStyle name="Normal 4 2 3 5 6" xfId="3591"/>
    <cellStyle name="Normal 4 2 3 5 6 2" xfId="3592"/>
    <cellStyle name="Normal 4 2 3 5 6 3" xfId="3593"/>
    <cellStyle name="Normal 4 2 3 5 7" xfId="3594"/>
    <cellStyle name="Normal 4 2 3 5 8" xfId="3595"/>
    <cellStyle name="Normal 4 2 3 5 9" xfId="3596"/>
    <cellStyle name="Normal 4 2 3 6" xfId="3597"/>
    <cellStyle name="Normal 4 2 3 6 2" xfId="3598"/>
    <cellStyle name="Normal 4 2 3 6 2 2" xfId="3599"/>
    <cellStyle name="Normal 4 2 3 6 2 2 2" xfId="3600"/>
    <cellStyle name="Normal 4 2 3 6 2 2 2 2" xfId="3601"/>
    <cellStyle name="Normal 4 2 3 6 2 2 2 3" xfId="3602"/>
    <cellStyle name="Normal 4 2 3 6 2 2 3" xfId="3603"/>
    <cellStyle name="Normal 4 2 3 6 2 2 4" xfId="3604"/>
    <cellStyle name="Normal 4 2 3 6 2 2 5" xfId="3605"/>
    <cellStyle name="Normal 4 2 3 6 2 3" xfId="3606"/>
    <cellStyle name="Normal 4 2 3 6 2 3 2" xfId="3607"/>
    <cellStyle name="Normal 4 2 3 6 2 3 2 2" xfId="3608"/>
    <cellStyle name="Normal 4 2 3 6 2 3 2 3" xfId="3609"/>
    <cellStyle name="Normal 4 2 3 6 2 3 3" xfId="3610"/>
    <cellStyle name="Normal 4 2 3 6 2 3 4" xfId="3611"/>
    <cellStyle name="Normal 4 2 3 6 2 3 5" xfId="3612"/>
    <cellStyle name="Normal 4 2 3 6 2 4" xfId="3613"/>
    <cellStyle name="Normal 4 2 3 6 2 4 2" xfId="3614"/>
    <cellStyle name="Normal 4 2 3 6 2 4 3" xfId="3615"/>
    <cellStyle name="Normal 4 2 3 6 2 5" xfId="3616"/>
    <cellStyle name="Normal 4 2 3 6 2 6" xfId="3617"/>
    <cellStyle name="Normal 4 2 3 6 2 7" xfId="3618"/>
    <cellStyle name="Normal 4 2 3 6 3" xfId="3619"/>
    <cellStyle name="Normal 4 2 3 6 3 2" xfId="3620"/>
    <cellStyle name="Normal 4 2 3 6 3 2 2" xfId="3621"/>
    <cellStyle name="Normal 4 2 3 6 3 2 3" xfId="3622"/>
    <cellStyle name="Normal 4 2 3 6 3 3" xfId="3623"/>
    <cellStyle name="Normal 4 2 3 6 3 4" xfId="3624"/>
    <cellStyle name="Normal 4 2 3 6 3 5" xfId="3625"/>
    <cellStyle name="Normal 4 2 3 6 4" xfId="3626"/>
    <cellStyle name="Normal 4 2 3 6 4 2" xfId="3627"/>
    <cellStyle name="Normal 4 2 3 6 4 2 2" xfId="3628"/>
    <cellStyle name="Normal 4 2 3 6 4 2 3" xfId="3629"/>
    <cellStyle name="Normal 4 2 3 6 4 3" xfId="3630"/>
    <cellStyle name="Normal 4 2 3 6 4 4" xfId="3631"/>
    <cellStyle name="Normal 4 2 3 6 4 5" xfId="3632"/>
    <cellStyle name="Normal 4 2 3 6 5" xfId="3633"/>
    <cellStyle name="Normal 4 2 3 6 5 2" xfId="3634"/>
    <cellStyle name="Normal 4 2 3 6 5 3" xfId="3635"/>
    <cellStyle name="Normal 4 2 3 6 6" xfId="3636"/>
    <cellStyle name="Normal 4 2 3 6 7" xfId="3637"/>
    <cellStyle name="Normal 4 2 3 6 8" xfId="3638"/>
    <cellStyle name="Normal 4 2 3 7" xfId="3639"/>
    <cellStyle name="Normal 4 2 3 7 2" xfId="3640"/>
    <cellStyle name="Normal 4 2 3 7 2 2" xfId="3641"/>
    <cellStyle name="Normal 4 2 3 7 2 2 2" xfId="3642"/>
    <cellStyle name="Normal 4 2 3 7 2 2 3" xfId="3643"/>
    <cellStyle name="Normal 4 2 3 7 2 3" xfId="3644"/>
    <cellStyle name="Normal 4 2 3 7 2 4" xfId="3645"/>
    <cellStyle name="Normal 4 2 3 7 2 5" xfId="3646"/>
    <cellStyle name="Normal 4 2 3 7 3" xfId="3647"/>
    <cellStyle name="Normal 4 2 3 7 3 2" xfId="3648"/>
    <cellStyle name="Normal 4 2 3 7 3 2 2" xfId="3649"/>
    <cellStyle name="Normal 4 2 3 7 3 2 3" xfId="3650"/>
    <cellStyle name="Normal 4 2 3 7 3 3" xfId="3651"/>
    <cellStyle name="Normal 4 2 3 7 3 4" xfId="3652"/>
    <cellStyle name="Normal 4 2 3 7 3 5" xfId="3653"/>
    <cellStyle name="Normal 4 2 3 7 4" xfId="3654"/>
    <cellStyle name="Normal 4 2 3 7 4 2" xfId="3655"/>
    <cellStyle name="Normal 4 2 3 7 4 3" xfId="3656"/>
    <cellStyle name="Normal 4 2 3 7 5" xfId="3657"/>
    <cellStyle name="Normal 4 2 3 7 6" xfId="3658"/>
    <cellStyle name="Normal 4 2 3 7 7" xfId="3659"/>
    <cellStyle name="Normal 4 2 3 8" xfId="3660"/>
    <cellStyle name="Normal 4 2 3 8 2" xfId="3661"/>
    <cellStyle name="Normal 4 2 3 8 2 2" xfId="3662"/>
    <cellStyle name="Normal 4 2 3 8 2 2 2" xfId="3663"/>
    <cellStyle name="Normal 4 2 3 8 2 2 3" xfId="3664"/>
    <cellStyle name="Normal 4 2 3 8 2 3" xfId="3665"/>
    <cellStyle name="Normal 4 2 3 8 2 4" xfId="3666"/>
    <cellStyle name="Normal 4 2 3 8 2 5" xfId="3667"/>
    <cellStyle name="Normal 4 2 3 8 3" xfId="3668"/>
    <cellStyle name="Normal 4 2 3 8 3 2" xfId="3669"/>
    <cellStyle name="Normal 4 2 3 8 3 2 2" xfId="3670"/>
    <cellStyle name="Normal 4 2 3 8 3 2 3" xfId="3671"/>
    <cellStyle name="Normal 4 2 3 8 3 3" xfId="3672"/>
    <cellStyle name="Normal 4 2 3 8 3 4" xfId="3673"/>
    <cellStyle name="Normal 4 2 3 8 3 5" xfId="3674"/>
    <cellStyle name="Normal 4 2 3 8 4" xfId="3675"/>
    <cellStyle name="Normal 4 2 3 8 4 2" xfId="3676"/>
    <cellStyle name="Normal 4 2 3 8 4 3" xfId="3677"/>
    <cellStyle name="Normal 4 2 3 8 5" xfId="3678"/>
    <cellStyle name="Normal 4 2 3 8 6" xfId="3679"/>
    <cellStyle name="Normal 4 2 3 8 7" xfId="3680"/>
    <cellStyle name="Normal 4 2 3 9" xfId="3681"/>
    <cellStyle name="Normal 4 2 3 9 2" xfId="3682"/>
    <cellStyle name="Normal 4 2 3 9 2 2" xfId="3683"/>
    <cellStyle name="Normal 4 2 3 9 2 3" xfId="3684"/>
    <cellStyle name="Normal 4 2 3 9 3" xfId="3685"/>
    <cellStyle name="Normal 4 2 3 9 4" xfId="3686"/>
    <cellStyle name="Normal 4 2 3 9 5" xfId="3687"/>
    <cellStyle name="Normal 4 2 4" xfId="3688"/>
    <cellStyle name="Normal 4 2 4 10" xfId="3689"/>
    <cellStyle name="Normal 4 2 4 11" xfId="3690"/>
    <cellStyle name="Normal 4 2 4 12" xfId="3691"/>
    <cellStyle name="Normal 4 2 4 2" xfId="3692"/>
    <cellStyle name="Normal 4 2 4 2 2" xfId="3693"/>
    <cellStyle name="Normal 4 2 4 2 2 2" xfId="3694"/>
    <cellStyle name="Normal 4 2 4 2 2 2 2" xfId="3695"/>
    <cellStyle name="Normal 4 2 4 2 2 2 2 2" xfId="3696"/>
    <cellStyle name="Normal 4 2 4 2 2 2 2 2 2" xfId="3697"/>
    <cellStyle name="Normal 4 2 4 2 2 2 2 2 3" xfId="3698"/>
    <cellStyle name="Normal 4 2 4 2 2 2 2 3" xfId="3699"/>
    <cellStyle name="Normal 4 2 4 2 2 2 2 4" xfId="3700"/>
    <cellStyle name="Normal 4 2 4 2 2 2 2 5" xfId="3701"/>
    <cellStyle name="Normal 4 2 4 2 2 2 3" xfId="3702"/>
    <cellStyle name="Normal 4 2 4 2 2 2 3 2" xfId="3703"/>
    <cellStyle name="Normal 4 2 4 2 2 2 3 2 2" xfId="3704"/>
    <cellStyle name="Normal 4 2 4 2 2 2 3 2 3" xfId="3705"/>
    <cellStyle name="Normal 4 2 4 2 2 2 3 3" xfId="3706"/>
    <cellStyle name="Normal 4 2 4 2 2 2 3 4" xfId="3707"/>
    <cellStyle name="Normal 4 2 4 2 2 2 3 5" xfId="3708"/>
    <cellStyle name="Normal 4 2 4 2 2 2 4" xfId="3709"/>
    <cellStyle name="Normal 4 2 4 2 2 2 4 2" xfId="3710"/>
    <cellStyle name="Normal 4 2 4 2 2 2 4 3" xfId="3711"/>
    <cellStyle name="Normal 4 2 4 2 2 2 5" xfId="3712"/>
    <cellStyle name="Normal 4 2 4 2 2 2 6" xfId="3713"/>
    <cellStyle name="Normal 4 2 4 2 2 2 7" xfId="3714"/>
    <cellStyle name="Normal 4 2 4 2 2 3" xfId="3715"/>
    <cellStyle name="Normal 4 2 4 2 2 3 2" xfId="3716"/>
    <cellStyle name="Normal 4 2 4 2 2 3 2 2" xfId="3717"/>
    <cellStyle name="Normal 4 2 4 2 2 3 2 3" xfId="3718"/>
    <cellStyle name="Normal 4 2 4 2 2 3 3" xfId="3719"/>
    <cellStyle name="Normal 4 2 4 2 2 3 4" xfId="3720"/>
    <cellStyle name="Normal 4 2 4 2 2 3 5" xfId="3721"/>
    <cellStyle name="Normal 4 2 4 2 2 4" xfId="3722"/>
    <cellStyle name="Normal 4 2 4 2 2 4 2" xfId="3723"/>
    <cellStyle name="Normal 4 2 4 2 2 4 2 2" xfId="3724"/>
    <cellStyle name="Normal 4 2 4 2 2 4 2 3" xfId="3725"/>
    <cellStyle name="Normal 4 2 4 2 2 4 3" xfId="3726"/>
    <cellStyle name="Normal 4 2 4 2 2 4 4" xfId="3727"/>
    <cellStyle name="Normal 4 2 4 2 2 4 5" xfId="3728"/>
    <cellStyle name="Normal 4 2 4 2 2 5" xfId="3729"/>
    <cellStyle name="Normal 4 2 4 2 2 5 2" xfId="3730"/>
    <cellStyle name="Normal 4 2 4 2 2 5 3" xfId="3731"/>
    <cellStyle name="Normal 4 2 4 2 2 6" xfId="3732"/>
    <cellStyle name="Normal 4 2 4 2 2 7" xfId="3733"/>
    <cellStyle name="Normal 4 2 4 2 2 8" xfId="3734"/>
    <cellStyle name="Normal 4 2 4 2 3" xfId="3735"/>
    <cellStyle name="Normal 4 2 4 2 3 2" xfId="3736"/>
    <cellStyle name="Normal 4 2 4 2 3 2 2" xfId="3737"/>
    <cellStyle name="Normal 4 2 4 2 3 2 2 2" xfId="3738"/>
    <cellStyle name="Normal 4 2 4 2 3 2 2 3" xfId="3739"/>
    <cellStyle name="Normal 4 2 4 2 3 2 3" xfId="3740"/>
    <cellStyle name="Normal 4 2 4 2 3 2 4" xfId="3741"/>
    <cellStyle name="Normal 4 2 4 2 3 2 5" xfId="3742"/>
    <cellStyle name="Normal 4 2 4 2 3 3" xfId="3743"/>
    <cellStyle name="Normal 4 2 4 2 3 3 2" xfId="3744"/>
    <cellStyle name="Normal 4 2 4 2 3 3 2 2" xfId="3745"/>
    <cellStyle name="Normal 4 2 4 2 3 3 2 3" xfId="3746"/>
    <cellStyle name="Normal 4 2 4 2 3 3 3" xfId="3747"/>
    <cellStyle name="Normal 4 2 4 2 3 3 4" xfId="3748"/>
    <cellStyle name="Normal 4 2 4 2 3 3 5" xfId="3749"/>
    <cellStyle name="Normal 4 2 4 2 3 4" xfId="3750"/>
    <cellStyle name="Normal 4 2 4 2 3 4 2" xfId="3751"/>
    <cellStyle name="Normal 4 2 4 2 3 4 3" xfId="3752"/>
    <cellStyle name="Normal 4 2 4 2 3 5" xfId="3753"/>
    <cellStyle name="Normal 4 2 4 2 3 6" xfId="3754"/>
    <cellStyle name="Normal 4 2 4 2 3 7" xfId="3755"/>
    <cellStyle name="Normal 4 2 4 2 4" xfId="3756"/>
    <cellStyle name="Normal 4 2 4 2 4 2" xfId="3757"/>
    <cellStyle name="Normal 4 2 4 2 4 2 2" xfId="3758"/>
    <cellStyle name="Normal 4 2 4 2 4 2 3" xfId="3759"/>
    <cellStyle name="Normal 4 2 4 2 4 3" xfId="3760"/>
    <cellStyle name="Normal 4 2 4 2 4 4" xfId="3761"/>
    <cellStyle name="Normal 4 2 4 2 4 5" xfId="3762"/>
    <cellStyle name="Normal 4 2 4 2 5" xfId="3763"/>
    <cellStyle name="Normal 4 2 4 2 5 2" xfId="3764"/>
    <cellStyle name="Normal 4 2 4 2 5 2 2" xfId="3765"/>
    <cellStyle name="Normal 4 2 4 2 5 2 3" xfId="3766"/>
    <cellStyle name="Normal 4 2 4 2 5 3" xfId="3767"/>
    <cellStyle name="Normal 4 2 4 2 5 4" xfId="3768"/>
    <cellStyle name="Normal 4 2 4 2 5 5" xfId="3769"/>
    <cellStyle name="Normal 4 2 4 2 6" xfId="3770"/>
    <cellStyle name="Normal 4 2 4 2 6 2" xfId="3771"/>
    <cellStyle name="Normal 4 2 4 2 6 3" xfId="3772"/>
    <cellStyle name="Normal 4 2 4 2 7" xfId="3773"/>
    <cellStyle name="Normal 4 2 4 2 8" xfId="3774"/>
    <cellStyle name="Normal 4 2 4 2 9" xfId="3775"/>
    <cellStyle name="Normal 4 2 4 3" xfId="3776"/>
    <cellStyle name="Normal 4 2 4 3 2" xfId="3777"/>
    <cellStyle name="Normal 4 2 4 3 2 2" xfId="3778"/>
    <cellStyle name="Normal 4 2 4 3 2 2 2" xfId="3779"/>
    <cellStyle name="Normal 4 2 4 3 2 2 2 2" xfId="3780"/>
    <cellStyle name="Normal 4 2 4 3 2 2 2 2 2" xfId="3781"/>
    <cellStyle name="Normal 4 2 4 3 2 2 2 2 3" xfId="3782"/>
    <cellStyle name="Normal 4 2 4 3 2 2 2 3" xfId="3783"/>
    <cellStyle name="Normal 4 2 4 3 2 2 2 4" xfId="3784"/>
    <cellStyle name="Normal 4 2 4 3 2 2 2 5" xfId="3785"/>
    <cellStyle name="Normal 4 2 4 3 2 2 3" xfId="3786"/>
    <cellStyle name="Normal 4 2 4 3 2 2 3 2" xfId="3787"/>
    <cellStyle name="Normal 4 2 4 3 2 2 3 2 2" xfId="3788"/>
    <cellStyle name="Normal 4 2 4 3 2 2 3 2 3" xfId="3789"/>
    <cellStyle name="Normal 4 2 4 3 2 2 3 3" xfId="3790"/>
    <cellStyle name="Normal 4 2 4 3 2 2 3 4" xfId="3791"/>
    <cellStyle name="Normal 4 2 4 3 2 2 3 5" xfId="3792"/>
    <cellStyle name="Normal 4 2 4 3 2 2 4" xfId="3793"/>
    <cellStyle name="Normal 4 2 4 3 2 2 4 2" xfId="3794"/>
    <cellStyle name="Normal 4 2 4 3 2 2 4 3" xfId="3795"/>
    <cellStyle name="Normal 4 2 4 3 2 2 5" xfId="3796"/>
    <cellStyle name="Normal 4 2 4 3 2 2 6" xfId="3797"/>
    <cellStyle name="Normal 4 2 4 3 2 2 7" xfId="3798"/>
    <cellStyle name="Normal 4 2 4 3 2 3" xfId="3799"/>
    <cellStyle name="Normal 4 2 4 3 2 3 2" xfId="3800"/>
    <cellStyle name="Normal 4 2 4 3 2 3 2 2" xfId="3801"/>
    <cellStyle name="Normal 4 2 4 3 2 3 2 3" xfId="3802"/>
    <cellStyle name="Normal 4 2 4 3 2 3 3" xfId="3803"/>
    <cellStyle name="Normal 4 2 4 3 2 3 4" xfId="3804"/>
    <cellStyle name="Normal 4 2 4 3 2 3 5" xfId="3805"/>
    <cellStyle name="Normal 4 2 4 3 2 4" xfId="3806"/>
    <cellStyle name="Normal 4 2 4 3 2 4 2" xfId="3807"/>
    <cellStyle name="Normal 4 2 4 3 2 4 2 2" xfId="3808"/>
    <cellStyle name="Normal 4 2 4 3 2 4 2 3" xfId="3809"/>
    <cellStyle name="Normal 4 2 4 3 2 4 3" xfId="3810"/>
    <cellStyle name="Normal 4 2 4 3 2 4 4" xfId="3811"/>
    <cellStyle name="Normal 4 2 4 3 2 4 5" xfId="3812"/>
    <cellStyle name="Normal 4 2 4 3 2 5" xfId="3813"/>
    <cellStyle name="Normal 4 2 4 3 2 5 2" xfId="3814"/>
    <cellStyle name="Normal 4 2 4 3 2 5 3" xfId="3815"/>
    <cellStyle name="Normal 4 2 4 3 2 6" xfId="3816"/>
    <cellStyle name="Normal 4 2 4 3 2 7" xfId="3817"/>
    <cellStyle name="Normal 4 2 4 3 2 8" xfId="3818"/>
    <cellStyle name="Normal 4 2 4 3 3" xfId="3819"/>
    <cellStyle name="Normal 4 2 4 3 3 2" xfId="3820"/>
    <cellStyle name="Normal 4 2 4 3 3 2 2" xfId="3821"/>
    <cellStyle name="Normal 4 2 4 3 3 2 2 2" xfId="3822"/>
    <cellStyle name="Normal 4 2 4 3 3 2 2 3" xfId="3823"/>
    <cellStyle name="Normal 4 2 4 3 3 2 3" xfId="3824"/>
    <cellStyle name="Normal 4 2 4 3 3 2 4" xfId="3825"/>
    <cellStyle name="Normal 4 2 4 3 3 2 5" xfId="3826"/>
    <cellStyle name="Normal 4 2 4 3 3 3" xfId="3827"/>
    <cellStyle name="Normal 4 2 4 3 3 3 2" xfId="3828"/>
    <cellStyle name="Normal 4 2 4 3 3 3 2 2" xfId="3829"/>
    <cellStyle name="Normal 4 2 4 3 3 3 2 3" xfId="3830"/>
    <cellStyle name="Normal 4 2 4 3 3 3 3" xfId="3831"/>
    <cellStyle name="Normal 4 2 4 3 3 3 4" xfId="3832"/>
    <cellStyle name="Normal 4 2 4 3 3 3 5" xfId="3833"/>
    <cellStyle name="Normal 4 2 4 3 3 4" xfId="3834"/>
    <cellStyle name="Normal 4 2 4 3 3 4 2" xfId="3835"/>
    <cellStyle name="Normal 4 2 4 3 3 4 3" xfId="3836"/>
    <cellStyle name="Normal 4 2 4 3 3 5" xfId="3837"/>
    <cellStyle name="Normal 4 2 4 3 3 6" xfId="3838"/>
    <cellStyle name="Normal 4 2 4 3 3 7" xfId="3839"/>
    <cellStyle name="Normal 4 2 4 3 4" xfId="3840"/>
    <cellStyle name="Normal 4 2 4 3 4 2" xfId="3841"/>
    <cellStyle name="Normal 4 2 4 3 4 2 2" xfId="3842"/>
    <cellStyle name="Normal 4 2 4 3 4 2 3" xfId="3843"/>
    <cellStyle name="Normal 4 2 4 3 4 3" xfId="3844"/>
    <cellStyle name="Normal 4 2 4 3 4 4" xfId="3845"/>
    <cellStyle name="Normal 4 2 4 3 4 5" xfId="3846"/>
    <cellStyle name="Normal 4 2 4 3 5" xfId="3847"/>
    <cellStyle name="Normal 4 2 4 3 5 2" xfId="3848"/>
    <cellStyle name="Normal 4 2 4 3 5 2 2" xfId="3849"/>
    <cellStyle name="Normal 4 2 4 3 5 2 3" xfId="3850"/>
    <cellStyle name="Normal 4 2 4 3 5 3" xfId="3851"/>
    <cellStyle name="Normal 4 2 4 3 5 4" xfId="3852"/>
    <cellStyle name="Normal 4 2 4 3 5 5" xfId="3853"/>
    <cellStyle name="Normal 4 2 4 3 6" xfId="3854"/>
    <cellStyle name="Normal 4 2 4 3 6 2" xfId="3855"/>
    <cellStyle name="Normal 4 2 4 3 6 3" xfId="3856"/>
    <cellStyle name="Normal 4 2 4 3 7" xfId="3857"/>
    <cellStyle name="Normal 4 2 4 3 8" xfId="3858"/>
    <cellStyle name="Normal 4 2 4 3 9" xfId="3859"/>
    <cellStyle name="Normal 4 2 4 4" xfId="3860"/>
    <cellStyle name="Normal 4 2 4 4 2" xfId="3861"/>
    <cellStyle name="Normal 4 2 4 4 2 2" xfId="3862"/>
    <cellStyle name="Normal 4 2 4 4 2 2 2" xfId="3863"/>
    <cellStyle name="Normal 4 2 4 4 2 2 2 2" xfId="3864"/>
    <cellStyle name="Normal 4 2 4 4 2 2 2 2 2" xfId="3865"/>
    <cellStyle name="Normal 4 2 4 4 2 2 2 2 3" xfId="3866"/>
    <cellStyle name="Normal 4 2 4 4 2 2 2 3" xfId="3867"/>
    <cellStyle name="Normal 4 2 4 4 2 2 2 4" xfId="3868"/>
    <cellStyle name="Normal 4 2 4 4 2 2 2 5" xfId="3869"/>
    <cellStyle name="Normal 4 2 4 4 2 2 3" xfId="3870"/>
    <cellStyle name="Normal 4 2 4 4 2 2 3 2" xfId="3871"/>
    <cellStyle name="Normal 4 2 4 4 2 2 3 2 2" xfId="3872"/>
    <cellStyle name="Normal 4 2 4 4 2 2 3 2 3" xfId="3873"/>
    <cellStyle name="Normal 4 2 4 4 2 2 3 3" xfId="3874"/>
    <cellStyle name="Normal 4 2 4 4 2 2 3 4" xfId="3875"/>
    <cellStyle name="Normal 4 2 4 4 2 2 3 5" xfId="3876"/>
    <cellStyle name="Normal 4 2 4 4 2 2 4" xfId="3877"/>
    <cellStyle name="Normal 4 2 4 4 2 2 4 2" xfId="3878"/>
    <cellStyle name="Normal 4 2 4 4 2 2 4 3" xfId="3879"/>
    <cellStyle name="Normal 4 2 4 4 2 2 5" xfId="3880"/>
    <cellStyle name="Normal 4 2 4 4 2 2 6" xfId="3881"/>
    <cellStyle name="Normal 4 2 4 4 2 2 7" xfId="3882"/>
    <cellStyle name="Normal 4 2 4 4 2 3" xfId="3883"/>
    <cellStyle name="Normal 4 2 4 4 2 3 2" xfId="3884"/>
    <cellStyle name="Normal 4 2 4 4 2 3 2 2" xfId="3885"/>
    <cellStyle name="Normal 4 2 4 4 2 3 2 3" xfId="3886"/>
    <cellStyle name="Normal 4 2 4 4 2 3 3" xfId="3887"/>
    <cellStyle name="Normal 4 2 4 4 2 3 4" xfId="3888"/>
    <cellStyle name="Normal 4 2 4 4 2 3 5" xfId="3889"/>
    <cellStyle name="Normal 4 2 4 4 2 4" xfId="3890"/>
    <cellStyle name="Normal 4 2 4 4 2 4 2" xfId="3891"/>
    <cellStyle name="Normal 4 2 4 4 2 4 2 2" xfId="3892"/>
    <cellStyle name="Normal 4 2 4 4 2 4 2 3" xfId="3893"/>
    <cellStyle name="Normal 4 2 4 4 2 4 3" xfId="3894"/>
    <cellStyle name="Normal 4 2 4 4 2 4 4" xfId="3895"/>
    <cellStyle name="Normal 4 2 4 4 2 4 5" xfId="3896"/>
    <cellStyle name="Normal 4 2 4 4 2 5" xfId="3897"/>
    <cellStyle name="Normal 4 2 4 4 2 5 2" xfId="3898"/>
    <cellStyle name="Normal 4 2 4 4 2 5 3" xfId="3899"/>
    <cellStyle name="Normal 4 2 4 4 2 6" xfId="3900"/>
    <cellStyle name="Normal 4 2 4 4 2 7" xfId="3901"/>
    <cellStyle name="Normal 4 2 4 4 2 8" xfId="3902"/>
    <cellStyle name="Normal 4 2 4 4 3" xfId="3903"/>
    <cellStyle name="Normal 4 2 4 4 3 2" xfId="3904"/>
    <cellStyle name="Normal 4 2 4 4 3 2 2" xfId="3905"/>
    <cellStyle name="Normal 4 2 4 4 3 2 2 2" xfId="3906"/>
    <cellStyle name="Normal 4 2 4 4 3 2 2 3" xfId="3907"/>
    <cellStyle name="Normal 4 2 4 4 3 2 3" xfId="3908"/>
    <cellStyle name="Normal 4 2 4 4 3 2 4" xfId="3909"/>
    <cellStyle name="Normal 4 2 4 4 3 2 5" xfId="3910"/>
    <cellStyle name="Normal 4 2 4 4 3 3" xfId="3911"/>
    <cellStyle name="Normal 4 2 4 4 3 3 2" xfId="3912"/>
    <cellStyle name="Normal 4 2 4 4 3 3 2 2" xfId="3913"/>
    <cellStyle name="Normal 4 2 4 4 3 3 2 3" xfId="3914"/>
    <cellStyle name="Normal 4 2 4 4 3 3 3" xfId="3915"/>
    <cellStyle name="Normal 4 2 4 4 3 3 4" xfId="3916"/>
    <cellStyle name="Normal 4 2 4 4 3 3 5" xfId="3917"/>
    <cellStyle name="Normal 4 2 4 4 3 4" xfId="3918"/>
    <cellStyle name="Normal 4 2 4 4 3 4 2" xfId="3919"/>
    <cellStyle name="Normal 4 2 4 4 3 4 3" xfId="3920"/>
    <cellStyle name="Normal 4 2 4 4 3 5" xfId="3921"/>
    <cellStyle name="Normal 4 2 4 4 3 6" xfId="3922"/>
    <cellStyle name="Normal 4 2 4 4 3 7" xfId="3923"/>
    <cellStyle name="Normal 4 2 4 4 4" xfId="3924"/>
    <cellStyle name="Normal 4 2 4 4 4 2" xfId="3925"/>
    <cellStyle name="Normal 4 2 4 4 4 2 2" xfId="3926"/>
    <cellStyle name="Normal 4 2 4 4 4 2 3" xfId="3927"/>
    <cellStyle name="Normal 4 2 4 4 4 3" xfId="3928"/>
    <cellStyle name="Normal 4 2 4 4 4 4" xfId="3929"/>
    <cellStyle name="Normal 4 2 4 4 4 5" xfId="3930"/>
    <cellStyle name="Normal 4 2 4 4 5" xfId="3931"/>
    <cellStyle name="Normal 4 2 4 4 5 2" xfId="3932"/>
    <cellStyle name="Normal 4 2 4 4 5 2 2" xfId="3933"/>
    <cellStyle name="Normal 4 2 4 4 5 2 3" xfId="3934"/>
    <cellStyle name="Normal 4 2 4 4 5 3" xfId="3935"/>
    <cellStyle name="Normal 4 2 4 4 5 4" xfId="3936"/>
    <cellStyle name="Normal 4 2 4 4 5 5" xfId="3937"/>
    <cellStyle name="Normal 4 2 4 4 6" xfId="3938"/>
    <cellStyle name="Normal 4 2 4 4 6 2" xfId="3939"/>
    <cellStyle name="Normal 4 2 4 4 6 3" xfId="3940"/>
    <cellStyle name="Normal 4 2 4 4 7" xfId="3941"/>
    <cellStyle name="Normal 4 2 4 4 8" xfId="3942"/>
    <cellStyle name="Normal 4 2 4 4 9" xfId="3943"/>
    <cellStyle name="Normal 4 2 4 5" xfId="3944"/>
    <cellStyle name="Normal 4 2 4 5 2" xfId="3945"/>
    <cellStyle name="Normal 4 2 4 5 2 2" xfId="3946"/>
    <cellStyle name="Normal 4 2 4 5 2 2 2" xfId="3947"/>
    <cellStyle name="Normal 4 2 4 5 2 2 2 2" xfId="3948"/>
    <cellStyle name="Normal 4 2 4 5 2 2 2 3" xfId="3949"/>
    <cellStyle name="Normal 4 2 4 5 2 2 3" xfId="3950"/>
    <cellStyle name="Normal 4 2 4 5 2 2 4" xfId="3951"/>
    <cellStyle name="Normal 4 2 4 5 2 2 5" xfId="3952"/>
    <cellStyle name="Normal 4 2 4 5 2 3" xfId="3953"/>
    <cellStyle name="Normal 4 2 4 5 2 3 2" xfId="3954"/>
    <cellStyle name="Normal 4 2 4 5 2 3 2 2" xfId="3955"/>
    <cellStyle name="Normal 4 2 4 5 2 3 2 3" xfId="3956"/>
    <cellStyle name="Normal 4 2 4 5 2 3 3" xfId="3957"/>
    <cellStyle name="Normal 4 2 4 5 2 3 4" xfId="3958"/>
    <cellStyle name="Normal 4 2 4 5 2 3 5" xfId="3959"/>
    <cellStyle name="Normal 4 2 4 5 2 4" xfId="3960"/>
    <cellStyle name="Normal 4 2 4 5 2 4 2" xfId="3961"/>
    <cellStyle name="Normal 4 2 4 5 2 4 3" xfId="3962"/>
    <cellStyle name="Normal 4 2 4 5 2 5" xfId="3963"/>
    <cellStyle name="Normal 4 2 4 5 2 6" xfId="3964"/>
    <cellStyle name="Normal 4 2 4 5 2 7" xfId="3965"/>
    <cellStyle name="Normal 4 2 4 5 3" xfId="3966"/>
    <cellStyle name="Normal 4 2 4 5 3 2" xfId="3967"/>
    <cellStyle name="Normal 4 2 4 5 3 2 2" xfId="3968"/>
    <cellStyle name="Normal 4 2 4 5 3 2 3" xfId="3969"/>
    <cellStyle name="Normal 4 2 4 5 3 3" xfId="3970"/>
    <cellStyle name="Normal 4 2 4 5 3 4" xfId="3971"/>
    <cellStyle name="Normal 4 2 4 5 3 5" xfId="3972"/>
    <cellStyle name="Normal 4 2 4 5 4" xfId="3973"/>
    <cellStyle name="Normal 4 2 4 5 4 2" xfId="3974"/>
    <cellStyle name="Normal 4 2 4 5 4 2 2" xfId="3975"/>
    <cellStyle name="Normal 4 2 4 5 4 2 3" xfId="3976"/>
    <cellStyle name="Normal 4 2 4 5 4 3" xfId="3977"/>
    <cellStyle name="Normal 4 2 4 5 4 4" xfId="3978"/>
    <cellStyle name="Normal 4 2 4 5 4 5" xfId="3979"/>
    <cellStyle name="Normal 4 2 4 5 5" xfId="3980"/>
    <cellStyle name="Normal 4 2 4 5 5 2" xfId="3981"/>
    <cellStyle name="Normal 4 2 4 5 5 3" xfId="3982"/>
    <cellStyle name="Normal 4 2 4 5 6" xfId="3983"/>
    <cellStyle name="Normal 4 2 4 5 7" xfId="3984"/>
    <cellStyle name="Normal 4 2 4 5 8" xfId="3985"/>
    <cellStyle name="Normal 4 2 4 6" xfId="3986"/>
    <cellStyle name="Normal 4 2 4 6 2" xfId="3987"/>
    <cellStyle name="Normal 4 2 4 6 2 2" xfId="3988"/>
    <cellStyle name="Normal 4 2 4 6 2 2 2" xfId="3989"/>
    <cellStyle name="Normal 4 2 4 6 2 2 3" xfId="3990"/>
    <cellStyle name="Normal 4 2 4 6 2 3" xfId="3991"/>
    <cellStyle name="Normal 4 2 4 6 2 4" xfId="3992"/>
    <cellStyle name="Normal 4 2 4 6 2 5" xfId="3993"/>
    <cellStyle name="Normal 4 2 4 6 3" xfId="3994"/>
    <cellStyle name="Normal 4 2 4 6 3 2" xfId="3995"/>
    <cellStyle name="Normal 4 2 4 6 3 2 2" xfId="3996"/>
    <cellStyle name="Normal 4 2 4 6 3 2 3" xfId="3997"/>
    <cellStyle name="Normal 4 2 4 6 3 3" xfId="3998"/>
    <cellStyle name="Normal 4 2 4 6 3 4" xfId="3999"/>
    <cellStyle name="Normal 4 2 4 6 3 5" xfId="4000"/>
    <cellStyle name="Normal 4 2 4 6 4" xfId="4001"/>
    <cellStyle name="Normal 4 2 4 6 4 2" xfId="4002"/>
    <cellStyle name="Normal 4 2 4 6 4 3" xfId="4003"/>
    <cellStyle name="Normal 4 2 4 6 5" xfId="4004"/>
    <cellStyle name="Normal 4 2 4 6 6" xfId="4005"/>
    <cellStyle name="Normal 4 2 4 6 7" xfId="4006"/>
    <cellStyle name="Normal 4 2 4 7" xfId="4007"/>
    <cellStyle name="Normal 4 2 4 7 2" xfId="4008"/>
    <cellStyle name="Normal 4 2 4 7 2 2" xfId="4009"/>
    <cellStyle name="Normal 4 2 4 7 2 3" xfId="4010"/>
    <cellStyle name="Normal 4 2 4 7 3" xfId="4011"/>
    <cellStyle name="Normal 4 2 4 7 4" xfId="4012"/>
    <cellStyle name="Normal 4 2 4 7 5" xfId="4013"/>
    <cellStyle name="Normal 4 2 4 8" xfId="4014"/>
    <cellStyle name="Normal 4 2 4 8 2" xfId="4015"/>
    <cellStyle name="Normal 4 2 4 8 2 2" xfId="4016"/>
    <cellStyle name="Normal 4 2 4 8 2 3" xfId="4017"/>
    <cellStyle name="Normal 4 2 4 8 3" xfId="4018"/>
    <cellStyle name="Normal 4 2 4 8 4" xfId="4019"/>
    <cellStyle name="Normal 4 2 4 8 5" xfId="4020"/>
    <cellStyle name="Normal 4 2 4 9" xfId="4021"/>
    <cellStyle name="Normal 4 2 4 9 2" xfId="4022"/>
    <cellStyle name="Normal 4 2 4 9 3" xfId="4023"/>
    <cellStyle name="Normal 4 2 5" xfId="4024"/>
    <cellStyle name="Normal 4 2 5 2" xfId="4025"/>
    <cellStyle name="Normal 4 2 5 2 2" xfId="4026"/>
    <cellStyle name="Normal 4 2 5 2 2 2" xfId="4027"/>
    <cellStyle name="Normal 4 2 5 2 2 2 2" xfId="4028"/>
    <cellStyle name="Normal 4 2 5 2 2 2 2 2" xfId="4029"/>
    <cellStyle name="Normal 4 2 5 2 2 2 2 3" xfId="4030"/>
    <cellStyle name="Normal 4 2 5 2 2 2 3" xfId="4031"/>
    <cellStyle name="Normal 4 2 5 2 2 2 4" xfId="4032"/>
    <cellStyle name="Normal 4 2 5 2 2 2 5" xfId="4033"/>
    <cellStyle name="Normal 4 2 5 2 2 3" xfId="4034"/>
    <cellStyle name="Normal 4 2 5 2 2 3 2" xfId="4035"/>
    <cellStyle name="Normal 4 2 5 2 2 3 2 2" xfId="4036"/>
    <cellStyle name="Normal 4 2 5 2 2 3 2 3" xfId="4037"/>
    <cellStyle name="Normal 4 2 5 2 2 3 3" xfId="4038"/>
    <cellStyle name="Normal 4 2 5 2 2 3 4" xfId="4039"/>
    <cellStyle name="Normal 4 2 5 2 2 3 5" xfId="4040"/>
    <cellStyle name="Normal 4 2 5 2 2 4" xfId="4041"/>
    <cellStyle name="Normal 4 2 5 2 2 4 2" xfId="4042"/>
    <cellStyle name="Normal 4 2 5 2 2 4 3" xfId="4043"/>
    <cellStyle name="Normal 4 2 5 2 2 5" xfId="4044"/>
    <cellStyle name="Normal 4 2 5 2 2 6" xfId="4045"/>
    <cellStyle name="Normal 4 2 5 2 2 7" xfId="4046"/>
    <cellStyle name="Normal 4 2 5 2 3" xfId="4047"/>
    <cellStyle name="Normal 4 2 5 2 3 2" xfId="4048"/>
    <cellStyle name="Normal 4 2 5 2 3 2 2" xfId="4049"/>
    <cellStyle name="Normal 4 2 5 2 3 2 3" xfId="4050"/>
    <cellStyle name="Normal 4 2 5 2 3 3" xfId="4051"/>
    <cellStyle name="Normal 4 2 5 2 3 4" xfId="4052"/>
    <cellStyle name="Normal 4 2 5 2 3 5" xfId="4053"/>
    <cellStyle name="Normal 4 2 5 2 4" xfId="4054"/>
    <cellStyle name="Normal 4 2 5 2 4 2" xfId="4055"/>
    <cellStyle name="Normal 4 2 5 2 4 2 2" xfId="4056"/>
    <cellStyle name="Normal 4 2 5 2 4 2 3" xfId="4057"/>
    <cellStyle name="Normal 4 2 5 2 4 3" xfId="4058"/>
    <cellStyle name="Normal 4 2 5 2 4 4" xfId="4059"/>
    <cellStyle name="Normal 4 2 5 2 4 5" xfId="4060"/>
    <cellStyle name="Normal 4 2 5 2 5" xfId="4061"/>
    <cellStyle name="Normal 4 2 5 2 5 2" xfId="4062"/>
    <cellStyle name="Normal 4 2 5 2 5 3" xfId="4063"/>
    <cellStyle name="Normal 4 2 5 2 6" xfId="4064"/>
    <cellStyle name="Normal 4 2 5 2 7" xfId="4065"/>
    <cellStyle name="Normal 4 2 5 2 8" xfId="4066"/>
    <cellStyle name="Normal 4 2 5 3" xfId="4067"/>
    <cellStyle name="Normal 4 2 5 3 2" xfId="4068"/>
    <cellStyle name="Normal 4 2 5 3 2 2" xfId="4069"/>
    <cellStyle name="Normal 4 2 5 3 2 2 2" xfId="4070"/>
    <cellStyle name="Normal 4 2 5 3 2 2 3" xfId="4071"/>
    <cellStyle name="Normal 4 2 5 3 2 3" xfId="4072"/>
    <cellStyle name="Normal 4 2 5 3 2 4" xfId="4073"/>
    <cellStyle name="Normal 4 2 5 3 2 5" xfId="4074"/>
    <cellStyle name="Normal 4 2 5 3 3" xfId="4075"/>
    <cellStyle name="Normal 4 2 5 3 3 2" xfId="4076"/>
    <cellStyle name="Normal 4 2 5 3 3 2 2" xfId="4077"/>
    <cellStyle name="Normal 4 2 5 3 3 2 3" xfId="4078"/>
    <cellStyle name="Normal 4 2 5 3 3 3" xfId="4079"/>
    <cellStyle name="Normal 4 2 5 3 3 4" xfId="4080"/>
    <cellStyle name="Normal 4 2 5 3 3 5" xfId="4081"/>
    <cellStyle name="Normal 4 2 5 3 4" xfId="4082"/>
    <cellStyle name="Normal 4 2 5 3 4 2" xfId="4083"/>
    <cellStyle name="Normal 4 2 5 3 4 3" xfId="4084"/>
    <cellStyle name="Normal 4 2 5 3 5" xfId="4085"/>
    <cellStyle name="Normal 4 2 5 3 6" xfId="4086"/>
    <cellStyle name="Normal 4 2 5 3 7" xfId="4087"/>
    <cellStyle name="Normal 4 2 5 4" xfId="4088"/>
    <cellStyle name="Normal 4 2 5 4 2" xfId="4089"/>
    <cellStyle name="Normal 4 2 5 4 2 2" xfId="4090"/>
    <cellStyle name="Normal 4 2 5 4 2 3" xfId="4091"/>
    <cellStyle name="Normal 4 2 5 4 3" xfId="4092"/>
    <cellStyle name="Normal 4 2 5 4 4" xfId="4093"/>
    <cellStyle name="Normal 4 2 5 4 5" xfId="4094"/>
    <cellStyle name="Normal 4 2 5 5" xfId="4095"/>
    <cellStyle name="Normal 4 2 5 5 2" xfId="4096"/>
    <cellStyle name="Normal 4 2 5 5 2 2" xfId="4097"/>
    <cellStyle name="Normal 4 2 5 5 2 3" xfId="4098"/>
    <cellStyle name="Normal 4 2 5 5 3" xfId="4099"/>
    <cellStyle name="Normal 4 2 5 5 4" xfId="4100"/>
    <cellStyle name="Normal 4 2 5 5 5" xfId="4101"/>
    <cellStyle name="Normal 4 2 5 6" xfId="4102"/>
    <cellStyle name="Normal 4 2 5 6 2" xfId="4103"/>
    <cellStyle name="Normal 4 2 5 6 3" xfId="4104"/>
    <cellStyle name="Normal 4 2 5 7" xfId="4105"/>
    <cellStyle name="Normal 4 2 5 8" xfId="4106"/>
    <cellStyle name="Normal 4 2 5 9" xfId="4107"/>
    <cellStyle name="Normal 4 2 6" xfId="4108"/>
    <cellStyle name="Normal 4 2 6 2" xfId="4109"/>
    <cellStyle name="Normal 4 2 6 2 2" xfId="4110"/>
    <cellStyle name="Normal 4 2 6 2 2 2" xfId="4111"/>
    <cellStyle name="Normal 4 2 6 2 2 2 2" xfId="4112"/>
    <cellStyle name="Normal 4 2 6 2 2 2 2 2" xfId="4113"/>
    <cellStyle name="Normal 4 2 6 2 2 2 2 3" xfId="4114"/>
    <cellStyle name="Normal 4 2 6 2 2 2 3" xfId="4115"/>
    <cellStyle name="Normal 4 2 6 2 2 2 4" xfId="4116"/>
    <cellStyle name="Normal 4 2 6 2 2 2 5" xfId="4117"/>
    <cellStyle name="Normal 4 2 6 2 2 3" xfId="4118"/>
    <cellStyle name="Normal 4 2 6 2 2 3 2" xfId="4119"/>
    <cellStyle name="Normal 4 2 6 2 2 3 2 2" xfId="4120"/>
    <cellStyle name="Normal 4 2 6 2 2 3 2 3" xfId="4121"/>
    <cellStyle name="Normal 4 2 6 2 2 3 3" xfId="4122"/>
    <cellStyle name="Normal 4 2 6 2 2 3 4" xfId="4123"/>
    <cellStyle name="Normal 4 2 6 2 2 3 5" xfId="4124"/>
    <cellStyle name="Normal 4 2 6 2 2 4" xfId="4125"/>
    <cellStyle name="Normal 4 2 6 2 2 4 2" xfId="4126"/>
    <cellStyle name="Normal 4 2 6 2 2 4 3" xfId="4127"/>
    <cellStyle name="Normal 4 2 6 2 2 5" xfId="4128"/>
    <cellStyle name="Normal 4 2 6 2 2 6" xfId="4129"/>
    <cellStyle name="Normal 4 2 6 2 2 7" xfId="4130"/>
    <cellStyle name="Normal 4 2 6 2 3" xfId="4131"/>
    <cellStyle name="Normal 4 2 6 2 3 2" xfId="4132"/>
    <cellStyle name="Normal 4 2 6 2 3 2 2" xfId="4133"/>
    <cellStyle name="Normal 4 2 6 2 3 2 3" xfId="4134"/>
    <cellStyle name="Normal 4 2 6 2 3 3" xfId="4135"/>
    <cellStyle name="Normal 4 2 6 2 3 4" xfId="4136"/>
    <cellStyle name="Normal 4 2 6 2 3 5" xfId="4137"/>
    <cellStyle name="Normal 4 2 6 2 4" xfId="4138"/>
    <cellStyle name="Normal 4 2 6 2 4 2" xfId="4139"/>
    <cellStyle name="Normal 4 2 6 2 4 2 2" xfId="4140"/>
    <cellStyle name="Normal 4 2 6 2 4 2 3" xfId="4141"/>
    <cellStyle name="Normal 4 2 6 2 4 3" xfId="4142"/>
    <cellStyle name="Normal 4 2 6 2 4 4" xfId="4143"/>
    <cellStyle name="Normal 4 2 6 2 4 5" xfId="4144"/>
    <cellStyle name="Normal 4 2 6 2 5" xfId="4145"/>
    <cellStyle name="Normal 4 2 6 2 5 2" xfId="4146"/>
    <cellStyle name="Normal 4 2 6 2 5 3" xfId="4147"/>
    <cellStyle name="Normal 4 2 6 2 6" xfId="4148"/>
    <cellStyle name="Normal 4 2 6 2 7" xfId="4149"/>
    <cellStyle name="Normal 4 2 6 2 8" xfId="4150"/>
    <cellStyle name="Normal 4 2 6 3" xfId="4151"/>
    <cellStyle name="Normal 4 2 6 3 2" xfId="4152"/>
    <cellStyle name="Normal 4 2 6 3 2 2" xfId="4153"/>
    <cellStyle name="Normal 4 2 6 3 2 2 2" xfId="4154"/>
    <cellStyle name="Normal 4 2 6 3 2 2 3" xfId="4155"/>
    <cellStyle name="Normal 4 2 6 3 2 3" xfId="4156"/>
    <cellStyle name="Normal 4 2 6 3 2 4" xfId="4157"/>
    <cellStyle name="Normal 4 2 6 3 2 5" xfId="4158"/>
    <cellStyle name="Normal 4 2 6 3 3" xfId="4159"/>
    <cellStyle name="Normal 4 2 6 3 3 2" xfId="4160"/>
    <cellStyle name="Normal 4 2 6 3 3 2 2" xfId="4161"/>
    <cellStyle name="Normal 4 2 6 3 3 2 3" xfId="4162"/>
    <cellStyle name="Normal 4 2 6 3 3 3" xfId="4163"/>
    <cellStyle name="Normal 4 2 6 3 3 4" xfId="4164"/>
    <cellStyle name="Normal 4 2 6 3 3 5" xfId="4165"/>
    <cellStyle name="Normal 4 2 6 3 4" xfId="4166"/>
    <cellStyle name="Normal 4 2 6 3 4 2" xfId="4167"/>
    <cellStyle name="Normal 4 2 6 3 4 3" xfId="4168"/>
    <cellStyle name="Normal 4 2 6 3 5" xfId="4169"/>
    <cellStyle name="Normal 4 2 6 3 6" xfId="4170"/>
    <cellStyle name="Normal 4 2 6 3 7" xfId="4171"/>
    <cellStyle name="Normal 4 2 6 4" xfId="4172"/>
    <cellStyle name="Normal 4 2 6 4 2" xfId="4173"/>
    <cellStyle name="Normal 4 2 6 4 2 2" xfId="4174"/>
    <cellStyle name="Normal 4 2 6 4 2 3" xfId="4175"/>
    <cellStyle name="Normal 4 2 6 4 3" xfId="4176"/>
    <cellStyle name="Normal 4 2 6 4 4" xfId="4177"/>
    <cellStyle name="Normal 4 2 6 4 5" xfId="4178"/>
    <cellStyle name="Normal 4 2 6 5" xfId="4179"/>
    <cellStyle name="Normal 4 2 6 5 2" xfId="4180"/>
    <cellStyle name="Normal 4 2 6 5 2 2" xfId="4181"/>
    <cellStyle name="Normal 4 2 6 5 2 3" xfId="4182"/>
    <cellStyle name="Normal 4 2 6 5 3" xfId="4183"/>
    <cellStyle name="Normal 4 2 6 5 4" xfId="4184"/>
    <cellStyle name="Normal 4 2 6 5 5" xfId="4185"/>
    <cellStyle name="Normal 4 2 6 6" xfId="4186"/>
    <cellStyle name="Normal 4 2 6 6 2" xfId="4187"/>
    <cellStyle name="Normal 4 2 6 6 3" xfId="4188"/>
    <cellStyle name="Normal 4 2 6 7" xfId="4189"/>
    <cellStyle name="Normal 4 2 6 8" xfId="4190"/>
    <cellStyle name="Normal 4 2 6 9" xfId="4191"/>
    <cellStyle name="Normal 4 2 7" xfId="4192"/>
    <cellStyle name="Normal 4 2 7 2" xfId="4193"/>
    <cellStyle name="Normal 4 2 7 2 2" xfId="4194"/>
    <cellStyle name="Normal 4 2 7 2 2 2" xfId="4195"/>
    <cellStyle name="Normal 4 2 7 2 2 2 2" xfId="4196"/>
    <cellStyle name="Normal 4 2 7 2 2 2 2 2" xfId="4197"/>
    <cellStyle name="Normal 4 2 7 2 2 2 2 3" xfId="4198"/>
    <cellStyle name="Normal 4 2 7 2 2 2 3" xfId="4199"/>
    <cellStyle name="Normal 4 2 7 2 2 2 4" xfId="4200"/>
    <cellStyle name="Normal 4 2 7 2 2 2 5" xfId="4201"/>
    <cellStyle name="Normal 4 2 7 2 2 3" xfId="4202"/>
    <cellStyle name="Normal 4 2 7 2 2 3 2" xfId="4203"/>
    <cellStyle name="Normal 4 2 7 2 2 3 2 2" xfId="4204"/>
    <cellStyle name="Normal 4 2 7 2 2 3 2 3" xfId="4205"/>
    <cellStyle name="Normal 4 2 7 2 2 3 3" xfId="4206"/>
    <cellStyle name="Normal 4 2 7 2 2 3 4" xfId="4207"/>
    <cellStyle name="Normal 4 2 7 2 2 3 5" xfId="4208"/>
    <cellStyle name="Normal 4 2 7 2 2 4" xfId="4209"/>
    <cellStyle name="Normal 4 2 7 2 2 4 2" xfId="4210"/>
    <cellStyle name="Normal 4 2 7 2 2 4 3" xfId="4211"/>
    <cellStyle name="Normal 4 2 7 2 2 5" xfId="4212"/>
    <cellStyle name="Normal 4 2 7 2 2 6" xfId="4213"/>
    <cellStyle name="Normal 4 2 7 2 2 7" xfId="4214"/>
    <cellStyle name="Normal 4 2 7 2 3" xfId="4215"/>
    <cellStyle name="Normal 4 2 7 2 3 2" xfId="4216"/>
    <cellStyle name="Normal 4 2 7 2 3 2 2" xfId="4217"/>
    <cellStyle name="Normal 4 2 7 2 3 2 3" xfId="4218"/>
    <cellStyle name="Normal 4 2 7 2 3 3" xfId="4219"/>
    <cellStyle name="Normal 4 2 7 2 3 4" xfId="4220"/>
    <cellStyle name="Normal 4 2 7 2 3 5" xfId="4221"/>
    <cellStyle name="Normal 4 2 7 2 4" xfId="4222"/>
    <cellStyle name="Normal 4 2 7 2 4 2" xfId="4223"/>
    <cellStyle name="Normal 4 2 7 2 4 2 2" xfId="4224"/>
    <cellStyle name="Normal 4 2 7 2 4 2 3" xfId="4225"/>
    <cellStyle name="Normal 4 2 7 2 4 3" xfId="4226"/>
    <cellStyle name="Normal 4 2 7 2 4 4" xfId="4227"/>
    <cellStyle name="Normal 4 2 7 2 4 5" xfId="4228"/>
    <cellStyle name="Normal 4 2 7 2 5" xfId="4229"/>
    <cellStyle name="Normal 4 2 7 2 5 2" xfId="4230"/>
    <cellStyle name="Normal 4 2 7 2 5 3" xfId="4231"/>
    <cellStyle name="Normal 4 2 7 2 6" xfId="4232"/>
    <cellStyle name="Normal 4 2 7 2 7" xfId="4233"/>
    <cellStyle name="Normal 4 2 7 2 8" xfId="4234"/>
    <cellStyle name="Normal 4 2 7 3" xfId="4235"/>
    <cellStyle name="Normal 4 2 7 3 2" xfId="4236"/>
    <cellStyle name="Normal 4 2 7 3 2 2" xfId="4237"/>
    <cellStyle name="Normal 4 2 7 3 2 2 2" xfId="4238"/>
    <cellStyle name="Normal 4 2 7 3 2 2 3" xfId="4239"/>
    <cellStyle name="Normal 4 2 7 3 2 3" xfId="4240"/>
    <cellStyle name="Normal 4 2 7 3 2 4" xfId="4241"/>
    <cellStyle name="Normal 4 2 7 3 2 5" xfId="4242"/>
    <cellStyle name="Normal 4 2 7 3 3" xfId="4243"/>
    <cellStyle name="Normal 4 2 7 3 3 2" xfId="4244"/>
    <cellStyle name="Normal 4 2 7 3 3 2 2" xfId="4245"/>
    <cellStyle name="Normal 4 2 7 3 3 2 3" xfId="4246"/>
    <cellStyle name="Normal 4 2 7 3 3 3" xfId="4247"/>
    <cellStyle name="Normal 4 2 7 3 3 4" xfId="4248"/>
    <cellStyle name="Normal 4 2 7 3 3 5" xfId="4249"/>
    <cellStyle name="Normal 4 2 7 3 4" xfId="4250"/>
    <cellStyle name="Normal 4 2 7 3 4 2" xfId="4251"/>
    <cellStyle name="Normal 4 2 7 3 4 3" xfId="4252"/>
    <cellStyle name="Normal 4 2 7 3 5" xfId="4253"/>
    <cellStyle name="Normal 4 2 7 3 6" xfId="4254"/>
    <cellStyle name="Normal 4 2 7 3 7" xfId="4255"/>
    <cellStyle name="Normal 4 2 7 4" xfId="4256"/>
    <cellStyle name="Normal 4 2 7 4 2" xfId="4257"/>
    <cellStyle name="Normal 4 2 7 4 2 2" xfId="4258"/>
    <cellStyle name="Normal 4 2 7 4 2 3" xfId="4259"/>
    <cellStyle name="Normal 4 2 7 4 3" xfId="4260"/>
    <cellStyle name="Normal 4 2 7 4 4" xfId="4261"/>
    <cellStyle name="Normal 4 2 7 4 5" xfId="4262"/>
    <cellStyle name="Normal 4 2 7 5" xfId="4263"/>
    <cellStyle name="Normal 4 2 7 5 2" xfId="4264"/>
    <cellStyle name="Normal 4 2 7 5 2 2" xfId="4265"/>
    <cellStyle name="Normal 4 2 7 5 2 3" xfId="4266"/>
    <cellStyle name="Normal 4 2 7 5 3" xfId="4267"/>
    <cellStyle name="Normal 4 2 7 5 4" xfId="4268"/>
    <cellStyle name="Normal 4 2 7 5 5" xfId="4269"/>
    <cellStyle name="Normal 4 2 7 6" xfId="4270"/>
    <cellStyle name="Normal 4 2 7 6 2" xfId="4271"/>
    <cellStyle name="Normal 4 2 7 6 3" xfId="4272"/>
    <cellStyle name="Normal 4 2 7 7" xfId="4273"/>
    <cellStyle name="Normal 4 2 7 8" xfId="4274"/>
    <cellStyle name="Normal 4 2 7 9" xfId="4275"/>
    <cellStyle name="Normal 4 2 8" xfId="4276"/>
    <cellStyle name="Normal 4 2 8 2" xfId="4277"/>
    <cellStyle name="Normal 4 2 8 2 2" xfId="4278"/>
    <cellStyle name="Normal 4 2 8 2 2 2" xfId="4279"/>
    <cellStyle name="Normal 4 2 8 2 2 2 2" xfId="4280"/>
    <cellStyle name="Normal 4 2 8 2 2 2 3" xfId="4281"/>
    <cellStyle name="Normal 4 2 8 2 2 3" xfId="4282"/>
    <cellStyle name="Normal 4 2 8 2 2 4" xfId="4283"/>
    <cellStyle name="Normal 4 2 8 2 2 5" xfId="4284"/>
    <cellStyle name="Normal 4 2 8 2 3" xfId="4285"/>
    <cellStyle name="Normal 4 2 8 2 3 2" xfId="4286"/>
    <cellStyle name="Normal 4 2 8 2 3 2 2" xfId="4287"/>
    <cellStyle name="Normal 4 2 8 2 3 2 3" xfId="4288"/>
    <cellStyle name="Normal 4 2 8 2 3 3" xfId="4289"/>
    <cellStyle name="Normal 4 2 8 2 3 4" xfId="4290"/>
    <cellStyle name="Normal 4 2 8 2 3 5" xfId="4291"/>
    <cellStyle name="Normal 4 2 8 2 4" xfId="4292"/>
    <cellStyle name="Normal 4 2 8 2 4 2" xfId="4293"/>
    <cellStyle name="Normal 4 2 8 2 4 3" xfId="4294"/>
    <cellStyle name="Normal 4 2 8 2 5" xfId="4295"/>
    <cellStyle name="Normal 4 2 8 2 6" xfId="4296"/>
    <cellStyle name="Normal 4 2 8 2 7" xfId="4297"/>
    <cellStyle name="Normal 4 2 8 3" xfId="4298"/>
    <cellStyle name="Normal 4 2 8 3 2" xfId="4299"/>
    <cellStyle name="Normal 4 2 8 3 2 2" xfId="4300"/>
    <cellStyle name="Normal 4 2 8 3 2 3" xfId="4301"/>
    <cellStyle name="Normal 4 2 8 3 3" xfId="4302"/>
    <cellStyle name="Normal 4 2 8 3 4" xfId="4303"/>
    <cellStyle name="Normal 4 2 8 3 5" xfId="4304"/>
    <cellStyle name="Normal 4 2 8 4" xfId="4305"/>
    <cellStyle name="Normal 4 2 8 4 2" xfId="4306"/>
    <cellStyle name="Normal 4 2 8 4 2 2" xfId="4307"/>
    <cellStyle name="Normal 4 2 8 4 2 3" xfId="4308"/>
    <cellStyle name="Normal 4 2 8 4 3" xfId="4309"/>
    <cellStyle name="Normal 4 2 8 4 4" xfId="4310"/>
    <cellStyle name="Normal 4 2 8 4 5" xfId="4311"/>
    <cellStyle name="Normal 4 2 8 5" xfId="4312"/>
    <cellStyle name="Normal 4 2 8 5 2" xfId="4313"/>
    <cellStyle name="Normal 4 2 8 5 3" xfId="4314"/>
    <cellStyle name="Normal 4 2 8 6" xfId="4315"/>
    <cellStyle name="Normal 4 2 8 7" xfId="4316"/>
    <cellStyle name="Normal 4 2 8 8" xfId="4317"/>
    <cellStyle name="Normal 4 2 9" xfId="4318"/>
    <cellStyle name="Normal 4 2 9 2" xfId="4319"/>
    <cellStyle name="Normal 4 2 9 2 2" xfId="4320"/>
    <cellStyle name="Normal 4 2 9 2 2 2" xfId="4321"/>
    <cellStyle name="Normal 4 2 9 2 2 3" xfId="4322"/>
    <cellStyle name="Normal 4 2 9 2 3" xfId="4323"/>
    <cellStyle name="Normal 4 2 9 2 4" xfId="4324"/>
    <cellStyle name="Normal 4 2 9 2 5" xfId="4325"/>
    <cellStyle name="Normal 4 2 9 3" xfId="4326"/>
    <cellStyle name="Normal 4 2 9 3 2" xfId="4327"/>
    <cellStyle name="Normal 4 2 9 3 2 2" xfId="4328"/>
    <cellStyle name="Normal 4 2 9 3 2 3" xfId="4329"/>
    <cellStyle name="Normal 4 2 9 3 3" xfId="4330"/>
    <cellStyle name="Normal 4 2 9 3 4" xfId="4331"/>
    <cellStyle name="Normal 4 2 9 3 5" xfId="4332"/>
    <cellStyle name="Normal 4 2 9 4" xfId="4333"/>
    <cellStyle name="Normal 4 2 9 4 2" xfId="4334"/>
    <cellStyle name="Normal 4 2 9 4 3" xfId="4335"/>
    <cellStyle name="Normal 4 2 9 5" xfId="4336"/>
    <cellStyle name="Normal 4 2 9 6" xfId="4337"/>
    <cellStyle name="Normal 4 2 9 7" xfId="4338"/>
    <cellStyle name="Normal 4 3" xfId="621"/>
    <cellStyle name="Normal 4 3 10" xfId="4339"/>
    <cellStyle name="Normal 4 3 10 2" xfId="4340"/>
    <cellStyle name="Normal 4 3 10 2 2" xfId="4341"/>
    <cellStyle name="Normal 4 3 10 2 2 2" xfId="4342"/>
    <cellStyle name="Normal 4 3 10 2 2 3" xfId="4343"/>
    <cellStyle name="Normal 4 3 10 2 3" xfId="4344"/>
    <cellStyle name="Normal 4 3 10 2 4" xfId="4345"/>
    <cellStyle name="Normal 4 3 10 2 5" xfId="4346"/>
    <cellStyle name="Normal 4 3 10 3" xfId="4347"/>
    <cellStyle name="Normal 4 3 10 3 2" xfId="4348"/>
    <cellStyle name="Normal 4 3 10 3 2 2" xfId="4349"/>
    <cellStyle name="Normal 4 3 10 3 2 3" xfId="4350"/>
    <cellStyle name="Normal 4 3 10 3 3" xfId="4351"/>
    <cellStyle name="Normal 4 3 10 3 4" xfId="4352"/>
    <cellStyle name="Normal 4 3 10 3 5" xfId="4353"/>
    <cellStyle name="Normal 4 3 10 4" xfId="4354"/>
    <cellStyle name="Normal 4 3 10 4 2" xfId="4355"/>
    <cellStyle name="Normal 4 3 10 4 3" xfId="4356"/>
    <cellStyle name="Normal 4 3 10 5" xfId="4357"/>
    <cellStyle name="Normal 4 3 10 6" xfId="4358"/>
    <cellStyle name="Normal 4 3 10 7" xfId="4359"/>
    <cellStyle name="Normal 4 3 11" xfId="4360"/>
    <cellStyle name="Normal 4 3 11 2" xfId="4361"/>
    <cellStyle name="Normal 4 3 11 2 2" xfId="4362"/>
    <cellStyle name="Normal 4 3 11 2 3" xfId="4363"/>
    <cellStyle name="Normal 4 3 11 3" xfId="4364"/>
    <cellStyle name="Normal 4 3 11 4" xfId="4365"/>
    <cellStyle name="Normal 4 3 11 5" xfId="4366"/>
    <cellStyle name="Normal 4 3 12" xfId="4367"/>
    <cellStyle name="Normal 4 3 12 2" xfId="4368"/>
    <cellStyle name="Normal 4 3 12 2 2" xfId="4369"/>
    <cellStyle name="Normal 4 3 12 2 3" xfId="4370"/>
    <cellStyle name="Normal 4 3 12 3" xfId="4371"/>
    <cellStyle name="Normal 4 3 12 4" xfId="4372"/>
    <cellStyle name="Normal 4 3 12 5" xfId="4373"/>
    <cellStyle name="Normal 4 3 13" xfId="4374"/>
    <cellStyle name="Normal 4 3 13 2" xfId="4375"/>
    <cellStyle name="Normal 4 3 13 3" xfId="4376"/>
    <cellStyle name="Normal 4 3 14" xfId="4377"/>
    <cellStyle name="Normal 4 3 15" xfId="4378"/>
    <cellStyle name="Normal 4 3 16" xfId="4379"/>
    <cellStyle name="Normal 4 3 2" xfId="600"/>
    <cellStyle name="Normal 4 3 2 10" xfId="4380"/>
    <cellStyle name="Normal 4 3 2 10 2" xfId="4381"/>
    <cellStyle name="Normal 4 3 2 10 2 2" xfId="4382"/>
    <cellStyle name="Normal 4 3 2 10 2 3" xfId="4383"/>
    <cellStyle name="Normal 4 3 2 10 3" xfId="4384"/>
    <cellStyle name="Normal 4 3 2 10 4" xfId="4385"/>
    <cellStyle name="Normal 4 3 2 10 5" xfId="4386"/>
    <cellStyle name="Normal 4 3 2 11" xfId="4387"/>
    <cellStyle name="Normal 4 3 2 11 2" xfId="4388"/>
    <cellStyle name="Normal 4 3 2 11 3" xfId="4389"/>
    <cellStyle name="Normal 4 3 2 12" xfId="4390"/>
    <cellStyle name="Normal 4 3 2 13" xfId="4391"/>
    <cellStyle name="Normal 4 3 2 14" xfId="4392"/>
    <cellStyle name="Normal 4 3 2 2" xfId="4393"/>
    <cellStyle name="Normal 4 3 2 2 10" xfId="4394"/>
    <cellStyle name="Normal 4 3 2 2 10 2" xfId="4395"/>
    <cellStyle name="Normal 4 3 2 2 10 3" xfId="4396"/>
    <cellStyle name="Normal 4 3 2 2 11" xfId="4397"/>
    <cellStyle name="Normal 4 3 2 2 12" xfId="4398"/>
    <cellStyle name="Normal 4 3 2 2 13" xfId="4399"/>
    <cellStyle name="Normal 4 3 2 2 2" xfId="4400"/>
    <cellStyle name="Normal 4 3 2 2 2 2" xfId="4401"/>
    <cellStyle name="Normal 4 3 2 2 2 2 2" xfId="4402"/>
    <cellStyle name="Normal 4 3 2 2 2 2 2 2" xfId="4403"/>
    <cellStyle name="Normal 4 3 2 2 2 2 2 2 2" xfId="4404"/>
    <cellStyle name="Normal 4 3 2 2 2 2 2 2 2 2" xfId="4405"/>
    <cellStyle name="Normal 4 3 2 2 2 2 2 2 2 3" xfId="4406"/>
    <cellStyle name="Normal 4 3 2 2 2 2 2 2 3" xfId="4407"/>
    <cellStyle name="Normal 4 3 2 2 2 2 2 2 4" xfId="4408"/>
    <cellStyle name="Normal 4 3 2 2 2 2 2 2 5" xfId="4409"/>
    <cellStyle name="Normal 4 3 2 2 2 2 2 3" xfId="4410"/>
    <cellStyle name="Normal 4 3 2 2 2 2 2 3 2" xfId="4411"/>
    <cellStyle name="Normal 4 3 2 2 2 2 2 3 2 2" xfId="4412"/>
    <cellStyle name="Normal 4 3 2 2 2 2 2 3 2 3" xfId="4413"/>
    <cellStyle name="Normal 4 3 2 2 2 2 2 3 3" xfId="4414"/>
    <cellStyle name="Normal 4 3 2 2 2 2 2 3 4" xfId="4415"/>
    <cellStyle name="Normal 4 3 2 2 2 2 2 3 5" xfId="4416"/>
    <cellStyle name="Normal 4 3 2 2 2 2 2 4" xfId="4417"/>
    <cellStyle name="Normal 4 3 2 2 2 2 2 4 2" xfId="4418"/>
    <cellStyle name="Normal 4 3 2 2 2 2 2 4 3" xfId="4419"/>
    <cellStyle name="Normal 4 3 2 2 2 2 2 5" xfId="4420"/>
    <cellStyle name="Normal 4 3 2 2 2 2 2 6" xfId="4421"/>
    <cellStyle name="Normal 4 3 2 2 2 2 2 7" xfId="4422"/>
    <cellStyle name="Normal 4 3 2 2 2 2 3" xfId="4423"/>
    <cellStyle name="Normal 4 3 2 2 2 2 3 2" xfId="4424"/>
    <cellStyle name="Normal 4 3 2 2 2 2 3 2 2" xfId="4425"/>
    <cellStyle name="Normal 4 3 2 2 2 2 3 2 3" xfId="4426"/>
    <cellStyle name="Normal 4 3 2 2 2 2 3 3" xfId="4427"/>
    <cellStyle name="Normal 4 3 2 2 2 2 3 4" xfId="4428"/>
    <cellStyle name="Normal 4 3 2 2 2 2 3 5" xfId="4429"/>
    <cellStyle name="Normal 4 3 2 2 2 2 4" xfId="4430"/>
    <cellStyle name="Normal 4 3 2 2 2 2 4 2" xfId="4431"/>
    <cellStyle name="Normal 4 3 2 2 2 2 4 2 2" xfId="4432"/>
    <cellStyle name="Normal 4 3 2 2 2 2 4 2 3" xfId="4433"/>
    <cellStyle name="Normal 4 3 2 2 2 2 4 3" xfId="4434"/>
    <cellStyle name="Normal 4 3 2 2 2 2 4 4" xfId="4435"/>
    <cellStyle name="Normal 4 3 2 2 2 2 4 5" xfId="4436"/>
    <cellStyle name="Normal 4 3 2 2 2 2 5" xfId="4437"/>
    <cellStyle name="Normal 4 3 2 2 2 2 5 2" xfId="4438"/>
    <cellStyle name="Normal 4 3 2 2 2 2 5 3" xfId="4439"/>
    <cellStyle name="Normal 4 3 2 2 2 2 6" xfId="4440"/>
    <cellStyle name="Normal 4 3 2 2 2 2 7" xfId="4441"/>
    <cellStyle name="Normal 4 3 2 2 2 2 8" xfId="4442"/>
    <cellStyle name="Normal 4 3 2 2 2 3" xfId="4443"/>
    <cellStyle name="Normal 4 3 2 2 2 3 2" xfId="4444"/>
    <cellStyle name="Normal 4 3 2 2 2 3 2 2" xfId="4445"/>
    <cellStyle name="Normal 4 3 2 2 2 3 2 2 2" xfId="4446"/>
    <cellStyle name="Normal 4 3 2 2 2 3 2 2 3" xfId="4447"/>
    <cellStyle name="Normal 4 3 2 2 2 3 2 3" xfId="4448"/>
    <cellStyle name="Normal 4 3 2 2 2 3 2 4" xfId="4449"/>
    <cellStyle name="Normal 4 3 2 2 2 3 2 5" xfId="4450"/>
    <cellStyle name="Normal 4 3 2 2 2 3 3" xfId="4451"/>
    <cellStyle name="Normal 4 3 2 2 2 3 3 2" xfId="4452"/>
    <cellStyle name="Normal 4 3 2 2 2 3 3 2 2" xfId="4453"/>
    <cellStyle name="Normal 4 3 2 2 2 3 3 2 3" xfId="4454"/>
    <cellStyle name="Normal 4 3 2 2 2 3 3 3" xfId="4455"/>
    <cellStyle name="Normal 4 3 2 2 2 3 3 4" xfId="4456"/>
    <cellStyle name="Normal 4 3 2 2 2 3 3 5" xfId="4457"/>
    <cellStyle name="Normal 4 3 2 2 2 3 4" xfId="4458"/>
    <cellStyle name="Normal 4 3 2 2 2 3 4 2" xfId="4459"/>
    <cellStyle name="Normal 4 3 2 2 2 3 4 3" xfId="4460"/>
    <cellStyle name="Normal 4 3 2 2 2 3 5" xfId="4461"/>
    <cellStyle name="Normal 4 3 2 2 2 3 6" xfId="4462"/>
    <cellStyle name="Normal 4 3 2 2 2 3 7" xfId="4463"/>
    <cellStyle name="Normal 4 3 2 2 2 4" xfId="4464"/>
    <cellStyle name="Normal 4 3 2 2 2 4 2" xfId="4465"/>
    <cellStyle name="Normal 4 3 2 2 2 4 2 2" xfId="4466"/>
    <cellStyle name="Normal 4 3 2 2 2 4 2 3" xfId="4467"/>
    <cellStyle name="Normal 4 3 2 2 2 4 3" xfId="4468"/>
    <cellStyle name="Normal 4 3 2 2 2 4 4" xfId="4469"/>
    <cellStyle name="Normal 4 3 2 2 2 4 5" xfId="4470"/>
    <cellStyle name="Normal 4 3 2 2 2 5" xfId="4471"/>
    <cellStyle name="Normal 4 3 2 2 2 5 2" xfId="4472"/>
    <cellStyle name="Normal 4 3 2 2 2 5 2 2" xfId="4473"/>
    <cellStyle name="Normal 4 3 2 2 2 5 2 3" xfId="4474"/>
    <cellStyle name="Normal 4 3 2 2 2 5 3" xfId="4475"/>
    <cellStyle name="Normal 4 3 2 2 2 5 4" xfId="4476"/>
    <cellStyle name="Normal 4 3 2 2 2 5 5" xfId="4477"/>
    <cellStyle name="Normal 4 3 2 2 2 6" xfId="4478"/>
    <cellStyle name="Normal 4 3 2 2 2 6 2" xfId="4479"/>
    <cellStyle name="Normal 4 3 2 2 2 6 3" xfId="4480"/>
    <cellStyle name="Normal 4 3 2 2 2 7" xfId="4481"/>
    <cellStyle name="Normal 4 3 2 2 2 8" xfId="4482"/>
    <cellStyle name="Normal 4 3 2 2 2 9" xfId="4483"/>
    <cellStyle name="Normal 4 3 2 2 3" xfId="4484"/>
    <cellStyle name="Normal 4 3 2 2 3 2" xfId="4485"/>
    <cellStyle name="Normal 4 3 2 2 3 2 2" xfId="4486"/>
    <cellStyle name="Normal 4 3 2 2 3 2 2 2" xfId="4487"/>
    <cellStyle name="Normal 4 3 2 2 3 2 2 2 2" xfId="4488"/>
    <cellStyle name="Normal 4 3 2 2 3 2 2 2 2 2" xfId="4489"/>
    <cellStyle name="Normal 4 3 2 2 3 2 2 2 2 3" xfId="4490"/>
    <cellStyle name="Normal 4 3 2 2 3 2 2 2 3" xfId="4491"/>
    <cellStyle name="Normal 4 3 2 2 3 2 2 2 4" xfId="4492"/>
    <cellStyle name="Normal 4 3 2 2 3 2 2 2 5" xfId="4493"/>
    <cellStyle name="Normal 4 3 2 2 3 2 2 3" xfId="4494"/>
    <cellStyle name="Normal 4 3 2 2 3 2 2 3 2" xfId="4495"/>
    <cellStyle name="Normal 4 3 2 2 3 2 2 3 2 2" xfId="4496"/>
    <cellStyle name="Normal 4 3 2 2 3 2 2 3 2 3" xfId="4497"/>
    <cellStyle name="Normal 4 3 2 2 3 2 2 3 3" xfId="4498"/>
    <cellStyle name="Normal 4 3 2 2 3 2 2 3 4" xfId="4499"/>
    <cellStyle name="Normal 4 3 2 2 3 2 2 3 5" xfId="4500"/>
    <cellStyle name="Normal 4 3 2 2 3 2 2 4" xfId="4501"/>
    <cellStyle name="Normal 4 3 2 2 3 2 2 4 2" xfId="4502"/>
    <cellStyle name="Normal 4 3 2 2 3 2 2 4 3" xfId="4503"/>
    <cellStyle name="Normal 4 3 2 2 3 2 2 5" xfId="4504"/>
    <cellStyle name="Normal 4 3 2 2 3 2 2 6" xfId="4505"/>
    <cellStyle name="Normal 4 3 2 2 3 2 2 7" xfId="4506"/>
    <cellStyle name="Normal 4 3 2 2 3 2 3" xfId="4507"/>
    <cellStyle name="Normal 4 3 2 2 3 2 3 2" xfId="4508"/>
    <cellStyle name="Normal 4 3 2 2 3 2 3 2 2" xfId="4509"/>
    <cellStyle name="Normal 4 3 2 2 3 2 3 2 3" xfId="4510"/>
    <cellStyle name="Normal 4 3 2 2 3 2 3 3" xfId="4511"/>
    <cellStyle name="Normal 4 3 2 2 3 2 3 4" xfId="4512"/>
    <cellStyle name="Normal 4 3 2 2 3 2 3 5" xfId="4513"/>
    <cellStyle name="Normal 4 3 2 2 3 2 4" xfId="4514"/>
    <cellStyle name="Normal 4 3 2 2 3 2 4 2" xfId="4515"/>
    <cellStyle name="Normal 4 3 2 2 3 2 4 2 2" xfId="4516"/>
    <cellStyle name="Normal 4 3 2 2 3 2 4 2 3" xfId="4517"/>
    <cellStyle name="Normal 4 3 2 2 3 2 4 3" xfId="4518"/>
    <cellStyle name="Normal 4 3 2 2 3 2 4 4" xfId="4519"/>
    <cellStyle name="Normal 4 3 2 2 3 2 4 5" xfId="4520"/>
    <cellStyle name="Normal 4 3 2 2 3 2 5" xfId="4521"/>
    <cellStyle name="Normal 4 3 2 2 3 2 5 2" xfId="4522"/>
    <cellStyle name="Normal 4 3 2 2 3 2 5 3" xfId="4523"/>
    <cellStyle name="Normal 4 3 2 2 3 2 6" xfId="4524"/>
    <cellStyle name="Normal 4 3 2 2 3 2 7" xfId="4525"/>
    <cellStyle name="Normal 4 3 2 2 3 2 8" xfId="4526"/>
    <cellStyle name="Normal 4 3 2 2 3 3" xfId="4527"/>
    <cellStyle name="Normal 4 3 2 2 3 3 2" xfId="4528"/>
    <cellStyle name="Normal 4 3 2 2 3 3 2 2" xfId="4529"/>
    <cellStyle name="Normal 4 3 2 2 3 3 2 2 2" xfId="4530"/>
    <cellStyle name="Normal 4 3 2 2 3 3 2 2 3" xfId="4531"/>
    <cellStyle name="Normal 4 3 2 2 3 3 2 3" xfId="4532"/>
    <cellStyle name="Normal 4 3 2 2 3 3 2 4" xfId="4533"/>
    <cellStyle name="Normal 4 3 2 2 3 3 2 5" xfId="4534"/>
    <cellStyle name="Normal 4 3 2 2 3 3 3" xfId="4535"/>
    <cellStyle name="Normal 4 3 2 2 3 3 3 2" xfId="4536"/>
    <cellStyle name="Normal 4 3 2 2 3 3 3 2 2" xfId="4537"/>
    <cellStyle name="Normal 4 3 2 2 3 3 3 2 3" xfId="4538"/>
    <cellStyle name="Normal 4 3 2 2 3 3 3 3" xfId="4539"/>
    <cellStyle name="Normal 4 3 2 2 3 3 3 4" xfId="4540"/>
    <cellStyle name="Normal 4 3 2 2 3 3 3 5" xfId="4541"/>
    <cellStyle name="Normal 4 3 2 2 3 3 4" xfId="4542"/>
    <cellStyle name="Normal 4 3 2 2 3 3 4 2" xfId="4543"/>
    <cellStyle name="Normal 4 3 2 2 3 3 4 3" xfId="4544"/>
    <cellStyle name="Normal 4 3 2 2 3 3 5" xfId="4545"/>
    <cellStyle name="Normal 4 3 2 2 3 3 6" xfId="4546"/>
    <cellStyle name="Normal 4 3 2 2 3 3 7" xfId="4547"/>
    <cellStyle name="Normal 4 3 2 2 3 4" xfId="4548"/>
    <cellStyle name="Normal 4 3 2 2 3 4 2" xfId="4549"/>
    <cellStyle name="Normal 4 3 2 2 3 4 2 2" xfId="4550"/>
    <cellStyle name="Normal 4 3 2 2 3 4 2 3" xfId="4551"/>
    <cellStyle name="Normal 4 3 2 2 3 4 3" xfId="4552"/>
    <cellStyle name="Normal 4 3 2 2 3 4 4" xfId="4553"/>
    <cellStyle name="Normal 4 3 2 2 3 4 5" xfId="4554"/>
    <cellStyle name="Normal 4 3 2 2 3 5" xfId="4555"/>
    <cellStyle name="Normal 4 3 2 2 3 5 2" xfId="4556"/>
    <cellStyle name="Normal 4 3 2 2 3 5 2 2" xfId="4557"/>
    <cellStyle name="Normal 4 3 2 2 3 5 2 3" xfId="4558"/>
    <cellStyle name="Normal 4 3 2 2 3 5 3" xfId="4559"/>
    <cellStyle name="Normal 4 3 2 2 3 5 4" xfId="4560"/>
    <cellStyle name="Normal 4 3 2 2 3 5 5" xfId="4561"/>
    <cellStyle name="Normal 4 3 2 2 3 6" xfId="4562"/>
    <cellStyle name="Normal 4 3 2 2 3 6 2" xfId="4563"/>
    <cellStyle name="Normal 4 3 2 2 3 6 3" xfId="4564"/>
    <cellStyle name="Normal 4 3 2 2 3 7" xfId="4565"/>
    <cellStyle name="Normal 4 3 2 2 3 8" xfId="4566"/>
    <cellStyle name="Normal 4 3 2 2 3 9" xfId="4567"/>
    <cellStyle name="Normal 4 3 2 2 4" xfId="4568"/>
    <cellStyle name="Normal 4 3 2 2 4 2" xfId="4569"/>
    <cellStyle name="Normal 4 3 2 2 4 2 2" xfId="4570"/>
    <cellStyle name="Normal 4 3 2 2 4 2 2 2" xfId="4571"/>
    <cellStyle name="Normal 4 3 2 2 4 2 2 2 2" xfId="4572"/>
    <cellStyle name="Normal 4 3 2 2 4 2 2 2 2 2" xfId="4573"/>
    <cellStyle name="Normal 4 3 2 2 4 2 2 2 2 3" xfId="4574"/>
    <cellStyle name="Normal 4 3 2 2 4 2 2 2 3" xfId="4575"/>
    <cellStyle name="Normal 4 3 2 2 4 2 2 2 4" xfId="4576"/>
    <cellStyle name="Normal 4 3 2 2 4 2 2 2 5" xfId="4577"/>
    <cellStyle name="Normal 4 3 2 2 4 2 2 3" xfId="4578"/>
    <cellStyle name="Normal 4 3 2 2 4 2 2 3 2" xfId="4579"/>
    <cellStyle name="Normal 4 3 2 2 4 2 2 3 2 2" xfId="4580"/>
    <cellStyle name="Normal 4 3 2 2 4 2 2 3 2 3" xfId="4581"/>
    <cellStyle name="Normal 4 3 2 2 4 2 2 3 3" xfId="4582"/>
    <cellStyle name="Normal 4 3 2 2 4 2 2 3 4" xfId="4583"/>
    <cellStyle name="Normal 4 3 2 2 4 2 2 3 5" xfId="4584"/>
    <cellStyle name="Normal 4 3 2 2 4 2 2 4" xfId="4585"/>
    <cellStyle name="Normal 4 3 2 2 4 2 2 4 2" xfId="4586"/>
    <cellStyle name="Normal 4 3 2 2 4 2 2 4 3" xfId="4587"/>
    <cellStyle name="Normal 4 3 2 2 4 2 2 5" xfId="4588"/>
    <cellStyle name="Normal 4 3 2 2 4 2 2 6" xfId="4589"/>
    <cellStyle name="Normal 4 3 2 2 4 2 2 7" xfId="4590"/>
    <cellStyle name="Normal 4 3 2 2 4 2 3" xfId="4591"/>
    <cellStyle name="Normal 4 3 2 2 4 2 3 2" xfId="4592"/>
    <cellStyle name="Normal 4 3 2 2 4 2 3 2 2" xfId="4593"/>
    <cellStyle name="Normal 4 3 2 2 4 2 3 2 3" xfId="4594"/>
    <cellStyle name="Normal 4 3 2 2 4 2 3 3" xfId="4595"/>
    <cellStyle name="Normal 4 3 2 2 4 2 3 4" xfId="4596"/>
    <cellStyle name="Normal 4 3 2 2 4 2 3 5" xfId="4597"/>
    <cellStyle name="Normal 4 3 2 2 4 2 4" xfId="4598"/>
    <cellStyle name="Normal 4 3 2 2 4 2 4 2" xfId="4599"/>
    <cellStyle name="Normal 4 3 2 2 4 2 4 2 2" xfId="4600"/>
    <cellStyle name="Normal 4 3 2 2 4 2 4 2 3" xfId="4601"/>
    <cellStyle name="Normal 4 3 2 2 4 2 4 3" xfId="4602"/>
    <cellStyle name="Normal 4 3 2 2 4 2 4 4" xfId="4603"/>
    <cellStyle name="Normal 4 3 2 2 4 2 4 5" xfId="4604"/>
    <cellStyle name="Normal 4 3 2 2 4 2 5" xfId="4605"/>
    <cellStyle name="Normal 4 3 2 2 4 2 5 2" xfId="4606"/>
    <cellStyle name="Normal 4 3 2 2 4 2 5 3" xfId="4607"/>
    <cellStyle name="Normal 4 3 2 2 4 2 6" xfId="4608"/>
    <cellStyle name="Normal 4 3 2 2 4 2 7" xfId="4609"/>
    <cellStyle name="Normal 4 3 2 2 4 2 8" xfId="4610"/>
    <cellStyle name="Normal 4 3 2 2 4 3" xfId="4611"/>
    <cellStyle name="Normal 4 3 2 2 4 3 2" xfId="4612"/>
    <cellStyle name="Normal 4 3 2 2 4 3 2 2" xfId="4613"/>
    <cellStyle name="Normal 4 3 2 2 4 3 2 2 2" xfId="4614"/>
    <cellStyle name="Normal 4 3 2 2 4 3 2 2 3" xfId="4615"/>
    <cellStyle name="Normal 4 3 2 2 4 3 2 3" xfId="4616"/>
    <cellStyle name="Normal 4 3 2 2 4 3 2 4" xfId="4617"/>
    <cellStyle name="Normal 4 3 2 2 4 3 2 5" xfId="4618"/>
    <cellStyle name="Normal 4 3 2 2 4 3 3" xfId="4619"/>
    <cellStyle name="Normal 4 3 2 2 4 3 3 2" xfId="4620"/>
    <cellStyle name="Normal 4 3 2 2 4 3 3 2 2" xfId="4621"/>
    <cellStyle name="Normal 4 3 2 2 4 3 3 2 3" xfId="4622"/>
    <cellStyle name="Normal 4 3 2 2 4 3 3 3" xfId="4623"/>
    <cellStyle name="Normal 4 3 2 2 4 3 3 4" xfId="4624"/>
    <cellStyle name="Normal 4 3 2 2 4 3 3 5" xfId="4625"/>
    <cellStyle name="Normal 4 3 2 2 4 3 4" xfId="4626"/>
    <cellStyle name="Normal 4 3 2 2 4 3 4 2" xfId="4627"/>
    <cellStyle name="Normal 4 3 2 2 4 3 4 3" xfId="4628"/>
    <cellStyle name="Normal 4 3 2 2 4 3 5" xfId="4629"/>
    <cellStyle name="Normal 4 3 2 2 4 3 6" xfId="4630"/>
    <cellStyle name="Normal 4 3 2 2 4 3 7" xfId="4631"/>
    <cellStyle name="Normal 4 3 2 2 4 4" xfId="4632"/>
    <cellStyle name="Normal 4 3 2 2 4 4 2" xfId="4633"/>
    <cellStyle name="Normal 4 3 2 2 4 4 2 2" xfId="4634"/>
    <cellStyle name="Normal 4 3 2 2 4 4 2 3" xfId="4635"/>
    <cellStyle name="Normal 4 3 2 2 4 4 3" xfId="4636"/>
    <cellStyle name="Normal 4 3 2 2 4 4 4" xfId="4637"/>
    <cellStyle name="Normal 4 3 2 2 4 4 5" xfId="4638"/>
    <cellStyle name="Normal 4 3 2 2 4 5" xfId="4639"/>
    <cellStyle name="Normal 4 3 2 2 4 5 2" xfId="4640"/>
    <cellStyle name="Normal 4 3 2 2 4 5 2 2" xfId="4641"/>
    <cellStyle name="Normal 4 3 2 2 4 5 2 3" xfId="4642"/>
    <cellStyle name="Normal 4 3 2 2 4 5 3" xfId="4643"/>
    <cellStyle name="Normal 4 3 2 2 4 5 4" xfId="4644"/>
    <cellStyle name="Normal 4 3 2 2 4 5 5" xfId="4645"/>
    <cellStyle name="Normal 4 3 2 2 4 6" xfId="4646"/>
    <cellStyle name="Normal 4 3 2 2 4 6 2" xfId="4647"/>
    <cellStyle name="Normal 4 3 2 2 4 6 3" xfId="4648"/>
    <cellStyle name="Normal 4 3 2 2 4 7" xfId="4649"/>
    <cellStyle name="Normal 4 3 2 2 4 8" xfId="4650"/>
    <cellStyle name="Normal 4 3 2 2 4 9" xfId="4651"/>
    <cellStyle name="Normal 4 3 2 2 5" xfId="4652"/>
    <cellStyle name="Normal 4 3 2 2 5 2" xfId="4653"/>
    <cellStyle name="Normal 4 3 2 2 5 2 2" xfId="4654"/>
    <cellStyle name="Normal 4 3 2 2 5 2 2 2" xfId="4655"/>
    <cellStyle name="Normal 4 3 2 2 5 2 2 2 2" xfId="4656"/>
    <cellStyle name="Normal 4 3 2 2 5 2 2 2 3" xfId="4657"/>
    <cellStyle name="Normal 4 3 2 2 5 2 2 3" xfId="4658"/>
    <cellStyle name="Normal 4 3 2 2 5 2 2 4" xfId="4659"/>
    <cellStyle name="Normal 4 3 2 2 5 2 2 5" xfId="4660"/>
    <cellStyle name="Normal 4 3 2 2 5 2 3" xfId="4661"/>
    <cellStyle name="Normal 4 3 2 2 5 2 3 2" xfId="4662"/>
    <cellStyle name="Normal 4 3 2 2 5 2 3 2 2" xfId="4663"/>
    <cellStyle name="Normal 4 3 2 2 5 2 3 2 3" xfId="4664"/>
    <cellStyle name="Normal 4 3 2 2 5 2 3 3" xfId="4665"/>
    <cellStyle name="Normal 4 3 2 2 5 2 3 4" xfId="4666"/>
    <cellStyle name="Normal 4 3 2 2 5 2 3 5" xfId="4667"/>
    <cellStyle name="Normal 4 3 2 2 5 2 4" xfId="4668"/>
    <cellStyle name="Normal 4 3 2 2 5 2 4 2" xfId="4669"/>
    <cellStyle name="Normal 4 3 2 2 5 2 4 3" xfId="4670"/>
    <cellStyle name="Normal 4 3 2 2 5 2 5" xfId="4671"/>
    <cellStyle name="Normal 4 3 2 2 5 2 6" xfId="4672"/>
    <cellStyle name="Normal 4 3 2 2 5 2 7" xfId="4673"/>
    <cellStyle name="Normal 4 3 2 2 5 3" xfId="4674"/>
    <cellStyle name="Normal 4 3 2 2 5 3 2" xfId="4675"/>
    <cellStyle name="Normal 4 3 2 2 5 3 2 2" xfId="4676"/>
    <cellStyle name="Normal 4 3 2 2 5 3 2 3" xfId="4677"/>
    <cellStyle name="Normal 4 3 2 2 5 3 3" xfId="4678"/>
    <cellStyle name="Normal 4 3 2 2 5 3 4" xfId="4679"/>
    <cellStyle name="Normal 4 3 2 2 5 3 5" xfId="4680"/>
    <cellStyle name="Normal 4 3 2 2 5 4" xfId="4681"/>
    <cellStyle name="Normal 4 3 2 2 5 4 2" xfId="4682"/>
    <cellStyle name="Normal 4 3 2 2 5 4 2 2" xfId="4683"/>
    <cellStyle name="Normal 4 3 2 2 5 4 2 3" xfId="4684"/>
    <cellStyle name="Normal 4 3 2 2 5 4 3" xfId="4685"/>
    <cellStyle name="Normal 4 3 2 2 5 4 4" xfId="4686"/>
    <cellStyle name="Normal 4 3 2 2 5 4 5" xfId="4687"/>
    <cellStyle name="Normal 4 3 2 2 5 5" xfId="4688"/>
    <cellStyle name="Normal 4 3 2 2 5 5 2" xfId="4689"/>
    <cellStyle name="Normal 4 3 2 2 5 5 3" xfId="4690"/>
    <cellStyle name="Normal 4 3 2 2 5 6" xfId="4691"/>
    <cellStyle name="Normal 4 3 2 2 5 7" xfId="4692"/>
    <cellStyle name="Normal 4 3 2 2 5 8" xfId="4693"/>
    <cellStyle name="Normal 4 3 2 2 6" xfId="4694"/>
    <cellStyle name="Normal 4 3 2 2 6 2" xfId="4695"/>
    <cellStyle name="Normal 4 3 2 2 6 2 2" xfId="4696"/>
    <cellStyle name="Normal 4 3 2 2 6 2 2 2" xfId="4697"/>
    <cellStyle name="Normal 4 3 2 2 6 2 2 3" xfId="4698"/>
    <cellStyle name="Normal 4 3 2 2 6 2 3" xfId="4699"/>
    <cellStyle name="Normal 4 3 2 2 6 2 4" xfId="4700"/>
    <cellStyle name="Normal 4 3 2 2 6 2 5" xfId="4701"/>
    <cellStyle name="Normal 4 3 2 2 6 3" xfId="4702"/>
    <cellStyle name="Normal 4 3 2 2 6 3 2" xfId="4703"/>
    <cellStyle name="Normal 4 3 2 2 6 3 2 2" xfId="4704"/>
    <cellStyle name="Normal 4 3 2 2 6 3 2 3" xfId="4705"/>
    <cellStyle name="Normal 4 3 2 2 6 3 3" xfId="4706"/>
    <cellStyle name="Normal 4 3 2 2 6 3 4" xfId="4707"/>
    <cellStyle name="Normal 4 3 2 2 6 3 5" xfId="4708"/>
    <cellStyle name="Normal 4 3 2 2 6 4" xfId="4709"/>
    <cellStyle name="Normal 4 3 2 2 6 4 2" xfId="4710"/>
    <cellStyle name="Normal 4 3 2 2 6 4 3" xfId="4711"/>
    <cellStyle name="Normal 4 3 2 2 6 5" xfId="4712"/>
    <cellStyle name="Normal 4 3 2 2 6 6" xfId="4713"/>
    <cellStyle name="Normal 4 3 2 2 6 7" xfId="4714"/>
    <cellStyle name="Normal 4 3 2 2 7" xfId="4715"/>
    <cellStyle name="Normal 4 3 2 2 7 2" xfId="4716"/>
    <cellStyle name="Normal 4 3 2 2 7 2 2" xfId="4717"/>
    <cellStyle name="Normal 4 3 2 2 7 2 2 2" xfId="4718"/>
    <cellStyle name="Normal 4 3 2 2 7 2 2 3" xfId="4719"/>
    <cellStyle name="Normal 4 3 2 2 7 2 3" xfId="4720"/>
    <cellStyle name="Normal 4 3 2 2 7 2 4" xfId="4721"/>
    <cellStyle name="Normal 4 3 2 2 7 2 5" xfId="4722"/>
    <cellStyle name="Normal 4 3 2 2 7 3" xfId="4723"/>
    <cellStyle name="Normal 4 3 2 2 7 3 2" xfId="4724"/>
    <cellStyle name="Normal 4 3 2 2 7 3 2 2" xfId="4725"/>
    <cellStyle name="Normal 4 3 2 2 7 3 2 3" xfId="4726"/>
    <cellStyle name="Normal 4 3 2 2 7 3 3" xfId="4727"/>
    <cellStyle name="Normal 4 3 2 2 7 3 4" xfId="4728"/>
    <cellStyle name="Normal 4 3 2 2 7 3 5" xfId="4729"/>
    <cellStyle name="Normal 4 3 2 2 7 4" xfId="4730"/>
    <cellStyle name="Normal 4 3 2 2 7 4 2" xfId="4731"/>
    <cellStyle name="Normal 4 3 2 2 7 4 3" xfId="4732"/>
    <cellStyle name="Normal 4 3 2 2 7 5" xfId="4733"/>
    <cellStyle name="Normal 4 3 2 2 7 6" xfId="4734"/>
    <cellStyle name="Normal 4 3 2 2 7 7" xfId="4735"/>
    <cellStyle name="Normal 4 3 2 2 8" xfId="4736"/>
    <cellStyle name="Normal 4 3 2 2 8 2" xfId="4737"/>
    <cellStyle name="Normal 4 3 2 2 8 2 2" xfId="4738"/>
    <cellStyle name="Normal 4 3 2 2 8 2 3" xfId="4739"/>
    <cellStyle name="Normal 4 3 2 2 8 3" xfId="4740"/>
    <cellStyle name="Normal 4 3 2 2 8 4" xfId="4741"/>
    <cellStyle name="Normal 4 3 2 2 8 5" xfId="4742"/>
    <cellStyle name="Normal 4 3 2 2 9" xfId="4743"/>
    <cellStyle name="Normal 4 3 2 2 9 2" xfId="4744"/>
    <cellStyle name="Normal 4 3 2 2 9 2 2" xfId="4745"/>
    <cellStyle name="Normal 4 3 2 2 9 2 3" xfId="4746"/>
    <cellStyle name="Normal 4 3 2 2 9 3" xfId="4747"/>
    <cellStyle name="Normal 4 3 2 2 9 4" xfId="4748"/>
    <cellStyle name="Normal 4 3 2 2 9 5" xfId="4749"/>
    <cellStyle name="Normal 4 3 2 3" xfId="4750"/>
    <cellStyle name="Normal 4 3 2 3 2" xfId="4751"/>
    <cellStyle name="Normal 4 3 2 3 2 2" xfId="4752"/>
    <cellStyle name="Normal 4 3 2 3 2 2 2" xfId="4753"/>
    <cellStyle name="Normal 4 3 2 3 2 2 2 2" xfId="4754"/>
    <cellStyle name="Normal 4 3 2 3 2 2 2 2 2" xfId="4755"/>
    <cellStyle name="Normal 4 3 2 3 2 2 2 2 3" xfId="4756"/>
    <cellStyle name="Normal 4 3 2 3 2 2 2 3" xfId="4757"/>
    <cellStyle name="Normal 4 3 2 3 2 2 2 4" xfId="4758"/>
    <cellStyle name="Normal 4 3 2 3 2 2 2 5" xfId="4759"/>
    <cellStyle name="Normal 4 3 2 3 2 2 3" xfId="4760"/>
    <cellStyle name="Normal 4 3 2 3 2 2 3 2" xfId="4761"/>
    <cellStyle name="Normal 4 3 2 3 2 2 3 2 2" xfId="4762"/>
    <cellStyle name="Normal 4 3 2 3 2 2 3 2 3" xfId="4763"/>
    <cellStyle name="Normal 4 3 2 3 2 2 3 3" xfId="4764"/>
    <cellStyle name="Normal 4 3 2 3 2 2 3 4" xfId="4765"/>
    <cellStyle name="Normal 4 3 2 3 2 2 3 5" xfId="4766"/>
    <cellStyle name="Normal 4 3 2 3 2 2 4" xfId="4767"/>
    <cellStyle name="Normal 4 3 2 3 2 2 4 2" xfId="4768"/>
    <cellStyle name="Normal 4 3 2 3 2 2 4 3" xfId="4769"/>
    <cellStyle name="Normal 4 3 2 3 2 2 5" xfId="4770"/>
    <cellStyle name="Normal 4 3 2 3 2 2 6" xfId="4771"/>
    <cellStyle name="Normal 4 3 2 3 2 2 7" xfId="4772"/>
    <cellStyle name="Normal 4 3 2 3 2 3" xfId="4773"/>
    <cellStyle name="Normal 4 3 2 3 2 3 2" xfId="4774"/>
    <cellStyle name="Normal 4 3 2 3 2 3 2 2" xfId="4775"/>
    <cellStyle name="Normal 4 3 2 3 2 3 2 3" xfId="4776"/>
    <cellStyle name="Normal 4 3 2 3 2 3 3" xfId="4777"/>
    <cellStyle name="Normal 4 3 2 3 2 3 4" xfId="4778"/>
    <cellStyle name="Normal 4 3 2 3 2 3 5" xfId="4779"/>
    <cellStyle name="Normal 4 3 2 3 2 4" xfId="4780"/>
    <cellStyle name="Normal 4 3 2 3 2 4 2" xfId="4781"/>
    <cellStyle name="Normal 4 3 2 3 2 4 2 2" xfId="4782"/>
    <cellStyle name="Normal 4 3 2 3 2 4 2 3" xfId="4783"/>
    <cellStyle name="Normal 4 3 2 3 2 4 3" xfId="4784"/>
    <cellStyle name="Normal 4 3 2 3 2 4 4" xfId="4785"/>
    <cellStyle name="Normal 4 3 2 3 2 4 5" xfId="4786"/>
    <cellStyle name="Normal 4 3 2 3 2 5" xfId="4787"/>
    <cellStyle name="Normal 4 3 2 3 2 5 2" xfId="4788"/>
    <cellStyle name="Normal 4 3 2 3 2 5 3" xfId="4789"/>
    <cellStyle name="Normal 4 3 2 3 2 6" xfId="4790"/>
    <cellStyle name="Normal 4 3 2 3 2 7" xfId="4791"/>
    <cellStyle name="Normal 4 3 2 3 2 8" xfId="4792"/>
    <cellStyle name="Normal 4 3 2 3 3" xfId="4793"/>
    <cellStyle name="Normal 4 3 2 3 3 2" xfId="4794"/>
    <cellStyle name="Normal 4 3 2 3 3 2 2" xfId="4795"/>
    <cellStyle name="Normal 4 3 2 3 3 2 2 2" xfId="4796"/>
    <cellStyle name="Normal 4 3 2 3 3 2 2 3" xfId="4797"/>
    <cellStyle name="Normal 4 3 2 3 3 2 3" xfId="4798"/>
    <cellStyle name="Normal 4 3 2 3 3 2 4" xfId="4799"/>
    <cellStyle name="Normal 4 3 2 3 3 2 5" xfId="4800"/>
    <cellStyle name="Normal 4 3 2 3 3 3" xfId="4801"/>
    <cellStyle name="Normal 4 3 2 3 3 3 2" xfId="4802"/>
    <cellStyle name="Normal 4 3 2 3 3 3 2 2" xfId="4803"/>
    <cellStyle name="Normal 4 3 2 3 3 3 2 3" xfId="4804"/>
    <cellStyle name="Normal 4 3 2 3 3 3 3" xfId="4805"/>
    <cellStyle name="Normal 4 3 2 3 3 3 4" xfId="4806"/>
    <cellStyle name="Normal 4 3 2 3 3 3 5" xfId="4807"/>
    <cellStyle name="Normal 4 3 2 3 3 4" xfId="4808"/>
    <cellStyle name="Normal 4 3 2 3 3 4 2" xfId="4809"/>
    <cellStyle name="Normal 4 3 2 3 3 4 3" xfId="4810"/>
    <cellStyle name="Normal 4 3 2 3 3 5" xfId="4811"/>
    <cellStyle name="Normal 4 3 2 3 3 6" xfId="4812"/>
    <cellStyle name="Normal 4 3 2 3 3 7" xfId="4813"/>
    <cellStyle name="Normal 4 3 2 3 4" xfId="4814"/>
    <cellStyle name="Normal 4 3 2 3 4 2" xfId="4815"/>
    <cellStyle name="Normal 4 3 2 3 4 2 2" xfId="4816"/>
    <cellStyle name="Normal 4 3 2 3 4 2 3" xfId="4817"/>
    <cellStyle name="Normal 4 3 2 3 4 3" xfId="4818"/>
    <cellStyle name="Normal 4 3 2 3 4 4" xfId="4819"/>
    <cellStyle name="Normal 4 3 2 3 4 5" xfId="4820"/>
    <cellStyle name="Normal 4 3 2 3 5" xfId="4821"/>
    <cellStyle name="Normal 4 3 2 3 5 2" xfId="4822"/>
    <cellStyle name="Normal 4 3 2 3 5 2 2" xfId="4823"/>
    <cellStyle name="Normal 4 3 2 3 5 2 3" xfId="4824"/>
    <cellStyle name="Normal 4 3 2 3 5 3" xfId="4825"/>
    <cellStyle name="Normal 4 3 2 3 5 4" xfId="4826"/>
    <cellStyle name="Normal 4 3 2 3 5 5" xfId="4827"/>
    <cellStyle name="Normal 4 3 2 3 6" xfId="4828"/>
    <cellStyle name="Normal 4 3 2 3 6 2" xfId="4829"/>
    <cellStyle name="Normal 4 3 2 3 6 3" xfId="4830"/>
    <cellStyle name="Normal 4 3 2 3 7" xfId="4831"/>
    <cellStyle name="Normal 4 3 2 3 8" xfId="4832"/>
    <cellStyle name="Normal 4 3 2 3 9" xfId="4833"/>
    <cellStyle name="Normal 4 3 2 4" xfId="4834"/>
    <cellStyle name="Normal 4 3 2 4 2" xfId="4835"/>
    <cellStyle name="Normal 4 3 2 4 2 2" xfId="4836"/>
    <cellStyle name="Normal 4 3 2 4 2 2 2" xfId="4837"/>
    <cellStyle name="Normal 4 3 2 4 2 2 2 2" xfId="4838"/>
    <cellStyle name="Normal 4 3 2 4 2 2 2 2 2" xfId="4839"/>
    <cellStyle name="Normal 4 3 2 4 2 2 2 2 3" xfId="4840"/>
    <cellStyle name="Normal 4 3 2 4 2 2 2 3" xfId="4841"/>
    <cellStyle name="Normal 4 3 2 4 2 2 2 4" xfId="4842"/>
    <cellStyle name="Normal 4 3 2 4 2 2 2 5" xfId="4843"/>
    <cellStyle name="Normal 4 3 2 4 2 2 3" xfId="4844"/>
    <cellStyle name="Normal 4 3 2 4 2 2 3 2" xfId="4845"/>
    <cellStyle name="Normal 4 3 2 4 2 2 3 2 2" xfId="4846"/>
    <cellStyle name="Normal 4 3 2 4 2 2 3 2 3" xfId="4847"/>
    <cellStyle name="Normal 4 3 2 4 2 2 3 3" xfId="4848"/>
    <cellStyle name="Normal 4 3 2 4 2 2 3 4" xfId="4849"/>
    <cellStyle name="Normal 4 3 2 4 2 2 3 5" xfId="4850"/>
    <cellStyle name="Normal 4 3 2 4 2 2 4" xfId="4851"/>
    <cellStyle name="Normal 4 3 2 4 2 2 4 2" xfId="4852"/>
    <cellStyle name="Normal 4 3 2 4 2 2 4 3" xfId="4853"/>
    <cellStyle name="Normal 4 3 2 4 2 2 5" xfId="4854"/>
    <cellStyle name="Normal 4 3 2 4 2 2 6" xfId="4855"/>
    <cellStyle name="Normal 4 3 2 4 2 2 7" xfId="4856"/>
    <cellStyle name="Normal 4 3 2 4 2 3" xfId="4857"/>
    <cellStyle name="Normal 4 3 2 4 2 3 2" xfId="4858"/>
    <cellStyle name="Normal 4 3 2 4 2 3 2 2" xfId="4859"/>
    <cellStyle name="Normal 4 3 2 4 2 3 2 3" xfId="4860"/>
    <cellStyle name="Normal 4 3 2 4 2 3 3" xfId="4861"/>
    <cellStyle name="Normal 4 3 2 4 2 3 4" xfId="4862"/>
    <cellStyle name="Normal 4 3 2 4 2 3 5" xfId="4863"/>
    <cellStyle name="Normal 4 3 2 4 2 4" xfId="4864"/>
    <cellStyle name="Normal 4 3 2 4 2 4 2" xfId="4865"/>
    <cellStyle name="Normal 4 3 2 4 2 4 2 2" xfId="4866"/>
    <cellStyle name="Normal 4 3 2 4 2 4 2 3" xfId="4867"/>
    <cellStyle name="Normal 4 3 2 4 2 4 3" xfId="4868"/>
    <cellStyle name="Normal 4 3 2 4 2 4 4" xfId="4869"/>
    <cellStyle name="Normal 4 3 2 4 2 4 5" xfId="4870"/>
    <cellStyle name="Normal 4 3 2 4 2 5" xfId="4871"/>
    <cellStyle name="Normal 4 3 2 4 2 5 2" xfId="4872"/>
    <cellStyle name="Normal 4 3 2 4 2 5 3" xfId="4873"/>
    <cellStyle name="Normal 4 3 2 4 2 6" xfId="4874"/>
    <cellStyle name="Normal 4 3 2 4 2 7" xfId="4875"/>
    <cellStyle name="Normal 4 3 2 4 2 8" xfId="4876"/>
    <cellStyle name="Normal 4 3 2 4 3" xfId="4877"/>
    <cellStyle name="Normal 4 3 2 4 3 2" xfId="4878"/>
    <cellStyle name="Normal 4 3 2 4 3 2 2" xfId="4879"/>
    <cellStyle name="Normal 4 3 2 4 3 2 2 2" xfId="4880"/>
    <cellStyle name="Normal 4 3 2 4 3 2 2 3" xfId="4881"/>
    <cellStyle name="Normal 4 3 2 4 3 2 3" xfId="4882"/>
    <cellStyle name="Normal 4 3 2 4 3 2 4" xfId="4883"/>
    <cellStyle name="Normal 4 3 2 4 3 2 5" xfId="4884"/>
    <cellStyle name="Normal 4 3 2 4 3 3" xfId="4885"/>
    <cellStyle name="Normal 4 3 2 4 3 3 2" xfId="4886"/>
    <cellStyle name="Normal 4 3 2 4 3 3 2 2" xfId="4887"/>
    <cellStyle name="Normal 4 3 2 4 3 3 2 3" xfId="4888"/>
    <cellStyle name="Normal 4 3 2 4 3 3 3" xfId="4889"/>
    <cellStyle name="Normal 4 3 2 4 3 3 4" xfId="4890"/>
    <cellStyle name="Normal 4 3 2 4 3 3 5" xfId="4891"/>
    <cellStyle name="Normal 4 3 2 4 3 4" xfId="4892"/>
    <cellStyle name="Normal 4 3 2 4 3 4 2" xfId="4893"/>
    <cellStyle name="Normal 4 3 2 4 3 4 3" xfId="4894"/>
    <cellStyle name="Normal 4 3 2 4 3 5" xfId="4895"/>
    <cellStyle name="Normal 4 3 2 4 3 6" xfId="4896"/>
    <cellStyle name="Normal 4 3 2 4 3 7" xfId="4897"/>
    <cellStyle name="Normal 4 3 2 4 4" xfId="4898"/>
    <cellStyle name="Normal 4 3 2 4 4 2" xfId="4899"/>
    <cellStyle name="Normal 4 3 2 4 4 2 2" xfId="4900"/>
    <cellStyle name="Normal 4 3 2 4 4 2 3" xfId="4901"/>
    <cellStyle name="Normal 4 3 2 4 4 3" xfId="4902"/>
    <cellStyle name="Normal 4 3 2 4 4 4" xfId="4903"/>
    <cellStyle name="Normal 4 3 2 4 4 5" xfId="4904"/>
    <cellStyle name="Normal 4 3 2 4 5" xfId="4905"/>
    <cellStyle name="Normal 4 3 2 4 5 2" xfId="4906"/>
    <cellStyle name="Normal 4 3 2 4 5 2 2" xfId="4907"/>
    <cellStyle name="Normal 4 3 2 4 5 2 3" xfId="4908"/>
    <cellStyle name="Normal 4 3 2 4 5 3" xfId="4909"/>
    <cellStyle name="Normal 4 3 2 4 5 4" xfId="4910"/>
    <cellStyle name="Normal 4 3 2 4 5 5" xfId="4911"/>
    <cellStyle name="Normal 4 3 2 4 6" xfId="4912"/>
    <cellStyle name="Normal 4 3 2 4 6 2" xfId="4913"/>
    <cellStyle name="Normal 4 3 2 4 6 3" xfId="4914"/>
    <cellStyle name="Normal 4 3 2 4 7" xfId="4915"/>
    <cellStyle name="Normal 4 3 2 4 8" xfId="4916"/>
    <cellStyle name="Normal 4 3 2 4 9" xfId="4917"/>
    <cellStyle name="Normal 4 3 2 5" xfId="4918"/>
    <cellStyle name="Normal 4 3 2 5 2" xfId="4919"/>
    <cellStyle name="Normal 4 3 2 5 2 2" xfId="4920"/>
    <cellStyle name="Normal 4 3 2 5 2 2 2" xfId="4921"/>
    <cellStyle name="Normal 4 3 2 5 2 2 2 2" xfId="4922"/>
    <cellStyle name="Normal 4 3 2 5 2 2 2 2 2" xfId="4923"/>
    <cellStyle name="Normal 4 3 2 5 2 2 2 2 3" xfId="4924"/>
    <cellStyle name="Normal 4 3 2 5 2 2 2 3" xfId="4925"/>
    <cellStyle name="Normal 4 3 2 5 2 2 2 4" xfId="4926"/>
    <cellStyle name="Normal 4 3 2 5 2 2 2 5" xfId="4927"/>
    <cellStyle name="Normal 4 3 2 5 2 2 3" xfId="4928"/>
    <cellStyle name="Normal 4 3 2 5 2 2 3 2" xfId="4929"/>
    <cellStyle name="Normal 4 3 2 5 2 2 3 2 2" xfId="4930"/>
    <cellStyle name="Normal 4 3 2 5 2 2 3 2 3" xfId="4931"/>
    <cellStyle name="Normal 4 3 2 5 2 2 3 3" xfId="4932"/>
    <cellStyle name="Normal 4 3 2 5 2 2 3 4" xfId="4933"/>
    <cellStyle name="Normal 4 3 2 5 2 2 3 5" xfId="4934"/>
    <cellStyle name="Normal 4 3 2 5 2 2 4" xfId="4935"/>
    <cellStyle name="Normal 4 3 2 5 2 2 4 2" xfId="4936"/>
    <cellStyle name="Normal 4 3 2 5 2 2 4 3" xfId="4937"/>
    <cellStyle name="Normal 4 3 2 5 2 2 5" xfId="4938"/>
    <cellStyle name="Normal 4 3 2 5 2 2 6" xfId="4939"/>
    <cellStyle name="Normal 4 3 2 5 2 2 7" xfId="4940"/>
    <cellStyle name="Normal 4 3 2 5 2 3" xfId="4941"/>
    <cellStyle name="Normal 4 3 2 5 2 3 2" xfId="4942"/>
    <cellStyle name="Normal 4 3 2 5 2 3 2 2" xfId="4943"/>
    <cellStyle name="Normal 4 3 2 5 2 3 2 3" xfId="4944"/>
    <cellStyle name="Normal 4 3 2 5 2 3 3" xfId="4945"/>
    <cellStyle name="Normal 4 3 2 5 2 3 4" xfId="4946"/>
    <cellStyle name="Normal 4 3 2 5 2 3 5" xfId="4947"/>
    <cellStyle name="Normal 4 3 2 5 2 4" xfId="4948"/>
    <cellStyle name="Normal 4 3 2 5 2 4 2" xfId="4949"/>
    <cellStyle name="Normal 4 3 2 5 2 4 2 2" xfId="4950"/>
    <cellStyle name="Normal 4 3 2 5 2 4 2 3" xfId="4951"/>
    <cellStyle name="Normal 4 3 2 5 2 4 3" xfId="4952"/>
    <cellStyle name="Normal 4 3 2 5 2 4 4" xfId="4953"/>
    <cellStyle name="Normal 4 3 2 5 2 4 5" xfId="4954"/>
    <cellStyle name="Normal 4 3 2 5 2 5" xfId="4955"/>
    <cellStyle name="Normal 4 3 2 5 2 5 2" xfId="4956"/>
    <cellStyle name="Normal 4 3 2 5 2 5 3" xfId="4957"/>
    <cellStyle name="Normal 4 3 2 5 2 6" xfId="4958"/>
    <cellStyle name="Normal 4 3 2 5 2 7" xfId="4959"/>
    <cellStyle name="Normal 4 3 2 5 2 8" xfId="4960"/>
    <cellStyle name="Normal 4 3 2 5 3" xfId="4961"/>
    <cellStyle name="Normal 4 3 2 5 3 2" xfId="4962"/>
    <cellStyle name="Normal 4 3 2 5 3 2 2" xfId="4963"/>
    <cellStyle name="Normal 4 3 2 5 3 2 2 2" xfId="4964"/>
    <cellStyle name="Normal 4 3 2 5 3 2 2 3" xfId="4965"/>
    <cellStyle name="Normal 4 3 2 5 3 2 3" xfId="4966"/>
    <cellStyle name="Normal 4 3 2 5 3 2 4" xfId="4967"/>
    <cellStyle name="Normal 4 3 2 5 3 2 5" xfId="4968"/>
    <cellStyle name="Normal 4 3 2 5 3 3" xfId="4969"/>
    <cellStyle name="Normal 4 3 2 5 3 3 2" xfId="4970"/>
    <cellStyle name="Normal 4 3 2 5 3 3 2 2" xfId="4971"/>
    <cellStyle name="Normal 4 3 2 5 3 3 2 3" xfId="4972"/>
    <cellStyle name="Normal 4 3 2 5 3 3 3" xfId="4973"/>
    <cellStyle name="Normal 4 3 2 5 3 3 4" xfId="4974"/>
    <cellStyle name="Normal 4 3 2 5 3 3 5" xfId="4975"/>
    <cellStyle name="Normal 4 3 2 5 3 4" xfId="4976"/>
    <cellStyle name="Normal 4 3 2 5 3 4 2" xfId="4977"/>
    <cellStyle name="Normal 4 3 2 5 3 4 3" xfId="4978"/>
    <cellStyle name="Normal 4 3 2 5 3 5" xfId="4979"/>
    <cellStyle name="Normal 4 3 2 5 3 6" xfId="4980"/>
    <cellStyle name="Normal 4 3 2 5 3 7" xfId="4981"/>
    <cellStyle name="Normal 4 3 2 5 4" xfId="4982"/>
    <cellStyle name="Normal 4 3 2 5 4 2" xfId="4983"/>
    <cellStyle name="Normal 4 3 2 5 4 2 2" xfId="4984"/>
    <cellStyle name="Normal 4 3 2 5 4 2 3" xfId="4985"/>
    <cellStyle name="Normal 4 3 2 5 4 3" xfId="4986"/>
    <cellStyle name="Normal 4 3 2 5 4 4" xfId="4987"/>
    <cellStyle name="Normal 4 3 2 5 4 5" xfId="4988"/>
    <cellStyle name="Normal 4 3 2 5 5" xfId="4989"/>
    <cellStyle name="Normal 4 3 2 5 5 2" xfId="4990"/>
    <cellStyle name="Normal 4 3 2 5 5 2 2" xfId="4991"/>
    <cellStyle name="Normal 4 3 2 5 5 2 3" xfId="4992"/>
    <cellStyle name="Normal 4 3 2 5 5 3" xfId="4993"/>
    <cellStyle name="Normal 4 3 2 5 5 4" xfId="4994"/>
    <cellStyle name="Normal 4 3 2 5 5 5" xfId="4995"/>
    <cellStyle name="Normal 4 3 2 5 6" xfId="4996"/>
    <cellStyle name="Normal 4 3 2 5 6 2" xfId="4997"/>
    <cellStyle name="Normal 4 3 2 5 6 3" xfId="4998"/>
    <cellStyle name="Normal 4 3 2 5 7" xfId="4999"/>
    <cellStyle name="Normal 4 3 2 5 8" xfId="5000"/>
    <cellStyle name="Normal 4 3 2 5 9" xfId="5001"/>
    <cellStyle name="Normal 4 3 2 6" xfId="5002"/>
    <cellStyle name="Normal 4 3 2 6 2" xfId="5003"/>
    <cellStyle name="Normal 4 3 2 6 2 2" xfId="5004"/>
    <cellStyle name="Normal 4 3 2 6 2 2 2" xfId="5005"/>
    <cellStyle name="Normal 4 3 2 6 2 2 2 2" xfId="5006"/>
    <cellStyle name="Normal 4 3 2 6 2 2 2 3" xfId="5007"/>
    <cellStyle name="Normal 4 3 2 6 2 2 3" xfId="5008"/>
    <cellStyle name="Normal 4 3 2 6 2 2 4" xfId="5009"/>
    <cellStyle name="Normal 4 3 2 6 2 2 5" xfId="5010"/>
    <cellStyle name="Normal 4 3 2 6 2 3" xfId="5011"/>
    <cellStyle name="Normal 4 3 2 6 2 3 2" xfId="5012"/>
    <cellStyle name="Normal 4 3 2 6 2 3 2 2" xfId="5013"/>
    <cellStyle name="Normal 4 3 2 6 2 3 2 3" xfId="5014"/>
    <cellStyle name="Normal 4 3 2 6 2 3 3" xfId="5015"/>
    <cellStyle name="Normal 4 3 2 6 2 3 4" xfId="5016"/>
    <cellStyle name="Normal 4 3 2 6 2 3 5" xfId="5017"/>
    <cellStyle name="Normal 4 3 2 6 2 4" xfId="5018"/>
    <cellStyle name="Normal 4 3 2 6 2 4 2" xfId="5019"/>
    <cellStyle name="Normal 4 3 2 6 2 4 3" xfId="5020"/>
    <cellStyle name="Normal 4 3 2 6 2 5" xfId="5021"/>
    <cellStyle name="Normal 4 3 2 6 2 6" xfId="5022"/>
    <cellStyle name="Normal 4 3 2 6 2 7" xfId="5023"/>
    <cellStyle name="Normal 4 3 2 6 3" xfId="5024"/>
    <cellStyle name="Normal 4 3 2 6 3 2" xfId="5025"/>
    <cellStyle name="Normal 4 3 2 6 3 2 2" xfId="5026"/>
    <cellStyle name="Normal 4 3 2 6 3 2 3" xfId="5027"/>
    <cellStyle name="Normal 4 3 2 6 3 3" xfId="5028"/>
    <cellStyle name="Normal 4 3 2 6 3 4" xfId="5029"/>
    <cellStyle name="Normal 4 3 2 6 3 5" xfId="5030"/>
    <cellStyle name="Normal 4 3 2 6 4" xfId="5031"/>
    <cellStyle name="Normal 4 3 2 6 4 2" xfId="5032"/>
    <cellStyle name="Normal 4 3 2 6 4 2 2" xfId="5033"/>
    <cellStyle name="Normal 4 3 2 6 4 2 3" xfId="5034"/>
    <cellStyle name="Normal 4 3 2 6 4 3" xfId="5035"/>
    <cellStyle name="Normal 4 3 2 6 4 4" xfId="5036"/>
    <cellStyle name="Normal 4 3 2 6 4 5" xfId="5037"/>
    <cellStyle name="Normal 4 3 2 6 5" xfId="5038"/>
    <cellStyle name="Normal 4 3 2 6 5 2" xfId="5039"/>
    <cellStyle name="Normal 4 3 2 6 5 3" xfId="5040"/>
    <cellStyle name="Normal 4 3 2 6 6" xfId="5041"/>
    <cellStyle name="Normal 4 3 2 6 7" xfId="5042"/>
    <cellStyle name="Normal 4 3 2 6 8" xfId="5043"/>
    <cellStyle name="Normal 4 3 2 7" xfId="5044"/>
    <cellStyle name="Normal 4 3 2 7 2" xfId="5045"/>
    <cellStyle name="Normal 4 3 2 7 2 2" xfId="5046"/>
    <cellStyle name="Normal 4 3 2 7 2 2 2" xfId="5047"/>
    <cellStyle name="Normal 4 3 2 7 2 2 3" xfId="5048"/>
    <cellStyle name="Normal 4 3 2 7 2 3" xfId="5049"/>
    <cellStyle name="Normal 4 3 2 7 2 4" xfId="5050"/>
    <cellStyle name="Normal 4 3 2 7 2 5" xfId="5051"/>
    <cellStyle name="Normal 4 3 2 7 3" xfId="5052"/>
    <cellStyle name="Normal 4 3 2 7 3 2" xfId="5053"/>
    <cellStyle name="Normal 4 3 2 7 3 2 2" xfId="5054"/>
    <cellStyle name="Normal 4 3 2 7 3 2 3" xfId="5055"/>
    <cellStyle name="Normal 4 3 2 7 3 3" xfId="5056"/>
    <cellStyle name="Normal 4 3 2 7 3 4" xfId="5057"/>
    <cellStyle name="Normal 4 3 2 7 3 5" xfId="5058"/>
    <cellStyle name="Normal 4 3 2 7 4" xfId="5059"/>
    <cellStyle name="Normal 4 3 2 7 4 2" xfId="5060"/>
    <cellStyle name="Normal 4 3 2 7 4 3" xfId="5061"/>
    <cellStyle name="Normal 4 3 2 7 5" xfId="5062"/>
    <cellStyle name="Normal 4 3 2 7 6" xfId="5063"/>
    <cellStyle name="Normal 4 3 2 7 7" xfId="5064"/>
    <cellStyle name="Normal 4 3 2 8" xfId="5065"/>
    <cellStyle name="Normal 4 3 2 8 2" xfId="5066"/>
    <cellStyle name="Normal 4 3 2 8 2 2" xfId="5067"/>
    <cellStyle name="Normal 4 3 2 8 2 2 2" xfId="5068"/>
    <cellStyle name="Normal 4 3 2 8 2 2 3" xfId="5069"/>
    <cellStyle name="Normal 4 3 2 8 2 3" xfId="5070"/>
    <cellStyle name="Normal 4 3 2 8 2 4" xfId="5071"/>
    <cellStyle name="Normal 4 3 2 8 2 5" xfId="5072"/>
    <cellStyle name="Normal 4 3 2 8 3" xfId="5073"/>
    <cellStyle name="Normal 4 3 2 8 3 2" xfId="5074"/>
    <cellStyle name="Normal 4 3 2 8 3 2 2" xfId="5075"/>
    <cellStyle name="Normal 4 3 2 8 3 2 3" xfId="5076"/>
    <cellStyle name="Normal 4 3 2 8 3 3" xfId="5077"/>
    <cellStyle name="Normal 4 3 2 8 3 4" xfId="5078"/>
    <cellStyle name="Normal 4 3 2 8 3 5" xfId="5079"/>
    <cellStyle name="Normal 4 3 2 8 4" xfId="5080"/>
    <cellStyle name="Normal 4 3 2 8 4 2" xfId="5081"/>
    <cellStyle name="Normal 4 3 2 8 4 3" xfId="5082"/>
    <cellStyle name="Normal 4 3 2 8 5" xfId="5083"/>
    <cellStyle name="Normal 4 3 2 8 6" xfId="5084"/>
    <cellStyle name="Normal 4 3 2 8 7" xfId="5085"/>
    <cellStyle name="Normal 4 3 2 9" xfId="5086"/>
    <cellStyle name="Normal 4 3 2 9 2" xfId="5087"/>
    <cellStyle name="Normal 4 3 2 9 2 2" xfId="5088"/>
    <cellStyle name="Normal 4 3 2 9 2 3" xfId="5089"/>
    <cellStyle name="Normal 4 3 2 9 3" xfId="5090"/>
    <cellStyle name="Normal 4 3 2 9 4" xfId="5091"/>
    <cellStyle name="Normal 4 3 2 9 5" xfId="5092"/>
    <cellStyle name="Normal 4 3 3" xfId="5093"/>
    <cellStyle name="Normal 4 3 3 10" xfId="5094"/>
    <cellStyle name="Normal 4 3 3 10 2" xfId="5095"/>
    <cellStyle name="Normal 4 3 3 10 2 2" xfId="5096"/>
    <cellStyle name="Normal 4 3 3 10 2 3" xfId="5097"/>
    <cellStyle name="Normal 4 3 3 10 3" xfId="5098"/>
    <cellStyle name="Normal 4 3 3 10 4" xfId="5099"/>
    <cellStyle name="Normal 4 3 3 10 5" xfId="5100"/>
    <cellStyle name="Normal 4 3 3 11" xfId="5101"/>
    <cellStyle name="Normal 4 3 3 11 2" xfId="5102"/>
    <cellStyle name="Normal 4 3 3 11 3" xfId="5103"/>
    <cellStyle name="Normal 4 3 3 12" xfId="5104"/>
    <cellStyle name="Normal 4 3 3 13" xfId="5105"/>
    <cellStyle name="Normal 4 3 3 14" xfId="5106"/>
    <cellStyle name="Normal 4 3 3 2" xfId="5107"/>
    <cellStyle name="Normal 4 3 3 2 10" xfId="5108"/>
    <cellStyle name="Normal 4 3 3 2 11" xfId="5109"/>
    <cellStyle name="Normal 4 3 3 2 12" xfId="5110"/>
    <cellStyle name="Normal 4 3 3 2 2" xfId="5111"/>
    <cellStyle name="Normal 4 3 3 2 2 2" xfId="5112"/>
    <cellStyle name="Normal 4 3 3 2 2 2 2" xfId="5113"/>
    <cellStyle name="Normal 4 3 3 2 2 2 2 2" xfId="5114"/>
    <cellStyle name="Normal 4 3 3 2 2 2 2 2 2" xfId="5115"/>
    <cellStyle name="Normal 4 3 3 2 2 2 2 2 2 2" xfId="5116"/>
    <cellStyle name="Normal 4 3 3 2 2 2 2 2 2 3" xfId="5117"/>
    <cellStyle name="Normal 4 3 3 2 2 2 2 2 3" xfId="5118"/>
    <cellStyle name="Normal 4 3 3 2 2 2 2 2 4" xfId="5119"/>
    <cellStyle name="Normal 4 3 3 2 2 2 2 2 5" xfId="5120"/>
    <cellStyle name="Normal 4 3 3 2 2 2 2 3" xfId="5121"/>
    <cellStyle name="Normal 4 3 3 2 2 2 2 3 2" xfId="5122"/>
    <cellStyle name="Normal 4 3 3 2 2 2 2 3 2 2" xfId="5123"/>
    <cellStyle name="Normal 4 3 3 2 2 2 2 3 2 3" xfId="5124"/>
    <cellStyle name="Normal 4 3 3 2 2 2 2 3 3" xfId="5125"/>
    <cellStyle name="Normal 4 3 3 2 2 2 2 3 4" xfId="5126"/>
    <cellStyle name="Normal 4 3 3 2 2 2 2 3 5" xfId="5127"/>
    <cellStyle name="Normal 4 3 3 2 2 2 2 4" xfId="5128"/>
    <cellStyle name="Normal 4 3 3 2 2 2 2 4 2" xfId="5129"/>
    <cellStyle name="Normal 4 3 3 2 2 2 2 4 3" xfId="5130"/>
    <cellStyle name="Normal 4 3 3 2 2 2 2 5" xfId="5131"/>
    <cellStyle name="Normal 4 3 3 2 2 2 2 6" xfId="5132"/>
    <cellStyle name="Normal 4 3 3 2 2 2 2 7" xfId="5133"/>
    <cellStyle name="Normal 4 3 3 2 2 2 3" xfId="5134"/>
    <cellStyle name="Normal 4 3 3 2 2 2 3 2" xfId="5135"/>
    <cellStyle name="Normal 4 3 3 2 2 2 3 2 2" xfId="5136"/>
    <cellStyle name="Normal 4 3 3 2 2 2 3 2 3" xfId="5137"/>
    <cellStyle name="Normal 4 3 3 2 2 2 3 3" xfId="5138"/>
    <cellStyle name="Normal 4 3 3 2 2 2 3 4" xfId="5139"/>
    <cellStyle name="Normal 4 3 3 2 2 2 3 5" xfId="5140"/>
    <cellStyle name="Normal 4 3 3 2 2 2 4" xfId="5141"/>
    <cellStyle name="Normal 4 3 3 2 2 2 4 2" xfId="5142"/>
    <cellStyle name="Normal 4 3 3 2 2 2 4 2 2" xfId="5143"/>
    <cellStyle name="Normal 4 3 3 2 2 2 4 2 3" xfId="5144"/>
    <cellStyle name="Normal 4 3 3 2 2 2 4 3" xfId="5145"/>
    <cellStyle name="Normal 4 3 3 2 2 2 4 4" xfId="5146"/>
    <cellStyle name="Normal 4 3 3 2 2 2 4 5" xfId="5147"/>
    <cellStyle name="Normal 4 3 3 2 2 2 5" xfId="5148"/>
    <cellStyle name="Normal 4 3 3 2 2 2 5 2" xfId="5149"/>
    <cellStyle name="Normal 4 3 3 2 2 2 5 3" xfId="5150"/>
    <cellStyle name="Normal 4 3 3 2 2 2 6" xfId="5151"/>
    <cellStyle name="Normal 4 3 3 2 2 2 7" xfId="5152"/>
    <cellStyle name="Normal 4 3 3 2 2 2 8" xfId="5153"/>
    <cellStyle name="Normal 4 3 3 2 2 3" xfId="5154"/>
    <cellStyle name="Normal 4 3 3 2 2 3 2" xfId="5155"/>
    <cellStyle name="Normal 4 3 3 2 2 3 2 2" xfId="5156"/>
    <cellStyle name="Normal 4 3 3 2 2 3 2 2 2" xfId="5157"/>
    <cellStyle name="Normal 4 3 3 2 2 3 2 2 3" xfId="5158"/>
    <cellStyle name="Normal 4 3 3 2 2 3 2 3" xfId="5159"/>
    <cellStyle name="Normal 4 3 3 2 2 3 2 4" xfId="5160"/>
    <cellStyle name="Normal 4 3 3 2 2 3 2 5" xfId="5161"/>
    <cellStyle name="Normal 4 3 3 2 2 3 3" xfId="5162"/>
    <cellStyle name="Normal 4 3 3 2 2 3 3 2" xfId="5163"/>
    <cellStyle name="Normal 4 3 3 2 2 3 3 2 2" xfId="5164"/>
    <cellStyle name="Normal 4 3 3 2 2 3 3 2 3" xfId="5165"/>
    <cellStyle name="Normal 4 3 3 2 2 3 3 3" xfId="5166"/>
    <cellStyle name="Normal 4 3 3 2 2 3 3 4" xfId="5167"/>
    <cellStyle name="Normal 4 3 3 2 2 3 3 5" xfId="5168"/>
    <cellStyle name="Normal 4 3 3 2 2 3 4" xfId="5169"/>
    <cellStyle name="Normal 4 3 3 2 2 3 4 2" xfId="5170"/>
    <cellStyle name="Normal 4 3 3 2 2 3 4 3" xfId="5171"/>
    <cellStyle name="Normal 4 3 3 2 2 3 5" xfId="5172"/>
    <cellStyle name="Normal 4 3 3 2 2 3 6" xfId="5173"/>
    <cellStyle name="Normal 4 3 3 2 2 3 7" xfId="5174"/>
    <cellStyle name="Normal 4 3 3 2 2 4" xfId="5175"/>
    <cellStyle name="Normal 4 3 3 2 2 4 2" xfId="5176"/>
    <cellStyle name="Normal 4 3 3 2 2 4 2 2" xfId="5177"/>
    <cellStyle name="Normal 4 3 3 2 2 4 2 3" xfId="5178"/>
    <cellStyle name="Normal 4 3 3 2 2 4 3" xfId="5179"/>
    <cellStyle name="Normal 4 3 3 2 2 4 4" xfId="5180"/>
    <cellStyle name="Normal 4 3 3 2 2 4 5" xfId="5181"/>
    <cellStyle name="Normal 4 3 3 2 2 5" xfId="5182"/>
    <cellStyle name="Normal 4 3 3 2 2 5 2" xfId="5183"/>
    <cellStyle name="Normal 4 3 3 2 2 5 2 2" xfId="5184"/>
    <cellStyle name="Normal 4 3 3 2 2 5 2 3" xfId="5185"/>
    <cellStyle name="Normal 4 3 3 2 2 5 3" xfId="5186"/>
    <cellStyle name="Normal 4 3 3 2 2 5 4" xfId="5187"/>
    <cellStyle name="Normal 4 3 3 2 2 5 5" xfId="5188"/>
    <cellStyle name="Normal 4 3 3 2 2 6" xfId="5189"/>
    <cellStyle name="Normal 4 3 3 2 2 6 2" xfId="5190"/>
    <cellStyle name="Normal 4 3 3 2 2 6 3" xfId="5191"/>
    <cellStyle name="Normal 4 3 3 2 2 7" xfId="5192"/>
    <cellStyle name="Normal 4 3 3 2 2 8" xfId="5193"/>
    <cellStyle name="Normal 4 3 3 2 2 9" xfId="5194"/>
    <cellStyle name="Normal 4 3 3 2 3" xfId="5195"/>
    <cellStyle name="Normal 4 3 3 2 3 2" xfId="5196"/>
    <cellStyle name="Normal 4 3 3 2 3 2 2" xfId="5197"/>
    <cellStyle name="Normal 4 3 3 2 3 2 2 2" xfId="5198"/>
    <cellStyle name="Normal 4 3 3 2 3 2 2 2 2" xfId="5199"/>
    <cellStyle name="Normal 4 3 3 2 3 2 2 2 2 2" xfId="5200"/>
    <cellStyle name="Normal 4 3 3 2 3 2 2 2 2 3" xfId="5201"/>
    <cellStyle name="Normal 4 3 3 2 3 2 2 2 3" xfId="5202"/>
    <cellStyle name="Normal 4 3 3 2 3 2 2 2 4" xfId="5203"/>
    <cellStyle name="Normal 4 3 3 2 3 2 2 2 5" xfId="5204"/>
    <cellStyle name="Normal 4 3 3 2 3 2 2 3" xfId="5205"/>
    <cellStyle name="Normal 4 3 3 2 3 2 2 3 2" xfId="5206"/>
    <cellStyle name="Normal 4 3 3 2 3 2 2 3 2 2" xfId="5207"/>
    <cellStyle name="Normal 4 3 3 2 3 2 2 3 2 3" xfId="5208"/>
    <cellStyle name="Normal 4 3 3 2 3 2 2 3 3" xfId="5209"/>
    <cellStyle name="Normal 4 3 3 2 3 2 2 3 4" xfId="5210"/>
    <cellStyle name="Normal 4 3 3 2 3 2 2 3 5" xfId="5211"/>
    <cellStyle name="Normal 4 3 3 2 3 2 2 4" xfId="5212"/>
    <cellStyle name="Normal 4 3 3 2 3 2 2 4 2" xfId="5213"/>
    <cellStyle name="Normal 4 3 3 2 3 2 2 4 3" xfId="5214"/>
    <cellStyle name="Normal 4 3 3 2 3 2 2 5" xfId="5215"/>
    <cellStyle name="Normal 4 3 3 2 3 2 2 6" xfId="5216"/>
    <cellStyle name="Normal 4 3 3 2 3 2 2 7" xfId="5217"/>
    <cellStyle name="Normal 4 3 3 2 3 2 3" xfId="5218"/>
    <cellStyle name="Normal 4 3 3 2 3 2 3 2" xfId="5219"/>
    <cellStyle name="Normal 4 3 3 2 3 2 3 2 2" xfId="5220"/>
    <cellStyle name="Normal 4 3 3 2 3 2 3 2 3" xfId="5221"/>
    <cellStyle name="Normal 4 3 3 2 3 2 3 3" xfId="5222"/>
    <cellStyle name="Normal 4 3 3 2 3 2 3 4" xfId="5223"/>
    <cellStyle name="Normal 4 3 3 2 3 2 3 5" xfId="5224"/>
    <cellStyle name="Normal 4 3 3 2 3 2 4" xfId="5225"/>
    <cellStyle name="Normal 4 3 3 2 3 2 4 2" xfId="5226"/>
    <cellStyle name="Normal 4 3 3 2 3 2 4 2 2" xfId="5227"/>
    <cellStyle name="Normal 4 3 3 2 3 2 4 2 3" xfId="5228"/>
    <cellStyle name="Normal 4 3 3 2 3 2 4 3" xfId="5229"/>
    <cellStyle name="Normal 4 3 3 2 3 2 4 4" xfId="5230"/>
    <cellStyle name="Normal 4 3 3 2 3 2 4 5" xfId="5231"/>
    <cellStyle name="Normal 4 3 3 2 3 2 5" xfId="5232"/>
    <cellStyle name="Normal 4 3 3 2 3 2 5 2" xfId="5233"/>
    <cellStyle name="Normal 4 3 3 2 3 2 5 3" xfId="5234"/>
    <cellStyle name="Normal 4 3 3 2 3 2 6" xfId="5235"/>
    <cellStyle name="Normal 4 3 3 2 3 2 7" xfId="5236"/>
    <cellStyle name="Normal 4 3 3 2 3 2 8" xfId="5237"/>
    <cellStyle name="Normal 4 3 3 2 3 3" xfId="5238"/>
    <cellStyle name="Normal 4 3 3 2 3 3 2" xfId="5239"/>
    <cellStyle name="Normal 4 3 3 2 3 3 2 2" xfId="5240"/>
    <cellStyle name="Normal 4 3 3 2 3 3 2 2 2" xfId="5241"/>
    <cellStyle name="Normal 4 3 3 2 3 3 2 2 3" xfId="5242"/>
    <cellStyle name="Normal 4 3 3 2 3 3 2 3" xfId="5243"/>
    <cellStyle name="Normal 4 3 3 2 3 3 2 4" xfId="5244"/>
    <cellStyle name="Normal 4 3 3 2 3 3 2 5" xfId="5245"/>
    <cellStyle name="Normal 4 3 3 2 3 3 3" xfId="5246"/>
    <cellStyle name="Normal 4 3 3 2 3 3 3 2" xfId="5247"/>
    <cellStyle name="Normal 4 3 3 2 3 3 3 2 2" xfId="5248"/>
    <cellStyle name="Normal 4 3 3 2 3 3 3 2 3" xfId="5249"/>
    <cellStyle name="Normal 4 3 3 2 3 3 3 3" xfId="5250"/>
    <cellStyle name="Normal 4 3 3 2 3 3 3 4" xfId="5251"/>
    <cellStyle name="Normal 4 3 3 2 3 3 3 5" xfId="5252"/>
    <cellStyle name="Normal 4 3 3 2 3 3 4" xfId="5253"/>
    <cellStyle name="Normal 4 3 3 2 3 3 4 2" xfId="5254"/>
    <cellStyle name="Normal 4 3 3 2 3 3 4 3" xfId="5255"/>
    <cellStyle name="Normal 4 3 3 2 3 3 5" xfId="5256"/>
    <cellStyle name="Normal 4 3 3 2 3 3 6" xfId="5257"/>
    <cellStyle name="Normal 4 3 3 2 3 3 7" xfId="5258"/>
    <cellStyle name="Normal 4 3 3 2 3 4" xfId="5259"/>
    <cellStyle name="Normal 4 3 3 2 3 4 2" xfId="5260"/>
    <cellStyle name="Normal 4 3 3 2 3 4 2 2" xfId="5261"/>
    <cellStyle name="Normal 4 3 3 2 3 4 2 3" xfId="5262"/>
    <cellStyle name="Normal 4 3 3 2 3 4 3" xfId="5263"/>
    <cellStyle name="Normal 4 3 3 2 3 4 4" xfId="5264"/>
    <cellStyle name="Normal 4 3 3 2 3 4 5" xfId="5265"/>
    <cellStyle name="Normal 4 3 3 2 3 5" xfId="5266"/>
    <cellStyle name="Normal 4 3 3 2 3 5 2" xfId="5267"/>
    <cellStyle name="Normal 4 3 3 2 3 5 2 2" xfId="5268"/>
    <cellStyle name="Normal 4 3 3 2 3 5 2 3" xfId="5269"/>
    <cellStyle name="Normal 4 3 3 2 3 5 3" xfId="5270"/>
    <cellStyle name="Normal 4 3 3 2 3 5 4" xfId="5271"/>
    <cellStyle name="Normal 4 3 3 2 3 5 5" xfId="5272"/>
    <cellStyle name="Normal 4 3 3 2 3 6" xfId="5273"/>
    <cellStyle name="Normal 4 3 3 2 3 6 2" xfId="5274"/>
    <cellStyle name="Normal 4 3 3 2 3 6 3" xfId="5275"/>
    <cellStyle name="Normal 4 3 3 2 3 7" xfId="5276"/>
    <cellStyle name="Normal 4 3 3 2 3 8" xfId="5277"/>
    <cellStyle name="Normal 4 3 3 2 3 9" xfId="5278"/>
    <cellStyle name="Normal 4 3 3 2 4" xfId="5279"/>
    <cellStyle name="Normal 4 3 3 2 4 2" xfId="5280"/>
    <cellStyle name="Normal 4 3 3 2 4 2 2" xfId="5281"/>
    <cellStyle name="Normal 4 3 3 2 4 2 2 2" xfId="5282"/>
    <cellStyle name="Normal 4 3 3 2 4 2 2 2 2" xfId="5283"/>
    <cellStyle name="Normal 4 3 3 2 4 2 2 2 2 2" xfId="5284"/>
    <cellStyle name="Normal 4 3 3 2 4 2 2 2 2 3" xfId="5285"/>
    <cellStyle name="Normal 4 3 3 2 4 2 2 2 3" xfId="5286"/>
    <cellStyle name="Normal 4 3 3 2 4 2 2 2 4" xfId="5287"/>
    <cellStyle name="Normal 4 3 3 2 4 2 2 2 5" xfId="5288"/>
    <cellStyle name="Normal 4 3 3 2 4 2 2 3" xfId="5289"/>
    <cellStyle name="Normal 4 3 3 2 4 2 2 3 2" xfId="5290"/>
    <cellStyle name="Normal 4 3 3 2 4 2 2 3 2 2" xfId="5291"/>
    <cellStyle name="Normal 4 3 3 2 4 2 2 3 2 3" xfId="5292"/>
    <cellStyle name="Normal 4 3 3 2 4 2 2 3 3" xfId="5293"/>
    <cellStyle name="Normal 4 3 3 2 4 2 2 3 4" xfId="5294"/>
    <cellStyle name="Normal 4 3 3 2 4 2 2 3 5" xfId="5295"/>
    <cellStyle name="Normal 4 3 3 2 4 2 2 4" xfId="5296"/>
    <cellStyle name="Normal 4 3 3 2 4 2 2 4 2" xfId="5297"/>
    <cellStyle name="Normal 4 3 3 2 4 2 2 4 3" xfId="5298"/>
    <cellStyle name="Normal 4 3 3 2 4 2 2 5" xfId="5299"/>
    <cellStyle name="Normal 4 3 3 2 4 2 2 6" xfId="5300"/>
    <cellStyle name="Normal 4 3 3 2 4 2 2 7" xfId="5301"/>
    <cellStyle name="Normal 4 3 3 2 4 2 3" xfId="5302"/>
    <cellStyle name="Normal 4 3 3 2 4 2 3 2" xfId="5303"/>
    <cellStyle name="Normal 4 3 3 2 4 2 3 2 2" xfId="5304"/>
    <cellStyle name="Normal 4 3 3 2 4 2 3 2 3" xfId="5305"/>
    <cellStyle name="Normal 4 3 3 2 4 2 3 3" xfId="5306"/>
    <cellStyle name="Normal 4 3 3 2 4 2 3 4" xfId="5307"/>
    <cellStyle name="Normal 4 3 3 2 4 2 3 5" xfId="5308"/>
    <cellStyle name="Normal 4 3 3 2 4 2 4" xfId="5309"/>
    <cellStyle name="Normal 4 3 3 2 4 2 4 2" xfId="5310"/>
    <cellStyle name="Normal 4 3 3 2 4 2 4 2 2" xfId="5311"/>
    <cellStyle name="Normal 4 3 3 2 4 2 4 2 3" xfId="5312"/>
    <cellStyle name="Normal 4 3 3 2 4 2 4 3" xfId="5313"/>
    <cellStyle name="Normal 4 3 3 2 4 2 4 4" xfId="5314"/>
    <cellStyle name="Normal 4 3 3 2 4 2 4 5" xfId="5315"/>
    <cellStyle name="Normal 4 3 3 2 4 2 5" xfId="5316"/>
    <cellStyle name="Normal 4 3 3 2 4 2 5 2" xfId="5317"/>
    <cellStyle name="Normal 4 3 3 2 4 2 5 3" xfId="5318"/>
    <cellStyle name="Normal 4 3 3 2 4 2 6" xfId="5319"/>
    <cellStyle name="Normal 4 3 3 2 4 2 7" xfId="5320"/>
    <cellStyle name="Normal 4 3 3 2 4 2 8" xfId="5321"/>
    <cellStyle name="Normal 4 3 3 2 4 3" xfId="5322"/>
    <cellStyle name="Normal 4 3 3 2 4 3 2" xfId="5323"/>
    <cellStyle name="Normal 4 3 3 2 4 3 2 2" xfId="5324"/>
    <cellStyle name="Normal 4 3 3 2 4 3 2 2 2" xfId="5325"/>
    <cellStyle name="Normal 4 3 3 2 4 3 2 2 3" xfId="5326"/>
    <cellStyle name="Normal 4 3 3 2 4 3 2 3" xfId="5327"/>
    <cellStyle name="Normal 4 3 3 2 4 3 2 4" xfId="5328"/>
    <cellStyle name="Normal 4 3 3 2 4 3 2 5" xfId="5329"/>
    <cellStyle name="Normal 4 3 3 2 4 3 3" xfId="5330"/>
    <cellStyle name="Normal 4 3 3 2 4 3 3 2" xfId="5331"/>
    <cellStyle name="Normal 4 3 3 2 4 3 3 2 2" xfId="5332"/>
    <cellStyle name="Normal 4 3 3 2 4 3 3 2 3" xfId="5333"/>
    <cellStyle name="Normal 4 3 3 2 4 3 3 3" xfId="5334"/>
    <cellStyle name="Normal 4 3 3 2 4 3 3 4" xfId="5335"/>
    <cellStyle name="Normal 4 3 3 2 4 3 3 5" xfId="5336"/>
    <cellStyle name="Normal 4 3 3 2 4 3 4" xfId="5337"/>
    <cellStyle name="Normal 4 3 3 2 4 3 4 2" xfId="5338"/>
    <cellStyle name="Normal 4 3 3 2 4 3 4 3" xfId="5339"/>
    <cellStyle name="Normal 4 3 3 2 4 3 5" xfId="5340"/>
    <cellStyle name="Normal 4 3 3 2 4 3 6" xfId="5341"/>
    <cellStyle name="Normal 4 3 3 2 4 3 7" xfId="5342"/>
    <cellStyle name="Normal 4 3 3 2 4 4" xfId="5343"/>
    <cellStyle name="Normal 4 3 3 2 4 4 2" xfId="5344"/>
    <cellStyle name="Normal 4 3 3 2 4 4 2 2" xfId="5345"/>
    <cellStyle name="Normal 4 3 3 2 4 4 2 3" xfId="5346"/>
    <cellStyle name="Normal 4 3 3 2 4 4 3" xfId="5347"/>
    <cellStyle name="Normal 4 3 3 2 4 4 4" xfId="5348"/>
    <cellStyle name="Normal 4 3 3 2 4 4 5" xfId="5349"/>
    <cellStyle name="Normal 4 3 3 2 4 5" xfId="5350"/>
    <cellStyle name="Normal 4 3 3 2 4 5 2" xfId="5351"/>
    <cellStyle name="Normal 4 3 3 2 4 5 2 2" xfId="5352"/>
    <cellStyle name="Normal 4 3 3 2 4 5 2 3" xfId="5353"/>
    <cellStyle name="Normal 4 3 3 2 4 5 3" xfId="5354"/>
    <cellStyle name="Normal 4 3 3 2 4 5 4" xfId="5355"/>
    <cellStyle name="Normal 4 3 3 2 4 5 5" xfId="5356"/>
    <cellStyle name="Normal 4 3 3 2 4 6" xfId="5357"/>
    <cellStyle name="Normal 4 3 3 2 4 6 2" xfId="5358"/>
    <cellStyle name="Normal 4 3 3 2 4 6 3" xfId="5359"/>
    <cellStyle name="Normal 4 3 3 2 4 7" xfId="5360"/>
    <cellStyle name="Normal 4 3 3 2 4 8" xfId="5361"/>
    <cellStyle name="Normal 4 3 3 2 4 9" xfId="5362"/>
    <cellStyle name="Normal 4 3 3 2 5" xfId="5363"/>
    <cellStyle name="Normal 4 3 3 2 5 2" xfId="5364"/>
    <cellStyle name="Normal 4 3 3 2 5 2 2" xfId="5365"/>
    <cellStyle name="Normal 4 3 3 2 5 2 2 2" xfId="5366"/>
    <cellStyle name="Normal 4 3 3 2 5 2 2 2 2" xfId="5367"/>
    <cellStyle name="Normal 4 3 3 2 5 2 2 2 3" xfId="5368"/>
    <cellStyle name="Normal 4 3 3 2 5 2 2 3" xfId="5369"/>
    <cellStyle name="Normal 4 3 3 2 5 2 2 4" xfId="5370"/>
    <cellStyle name="Normal 4 3 3 2 5 2 2 5" xfId="5371"/>
    <cellStyle name="Normal 4 3 3 2 5 2 3" xfId="5372"/>
    <cellStyle name="Normal 4 3 3 2 5 2 3 2" xfId="5373"/>
    <cellStyle name="Normal 4 3 3 2 5 2 3 2 2" xfId="5374"/>
    <cellStyle name="Normal 4 3 3 2 5 2 3 2 3" xfId="5375"/>
    <cellStyle name="Normal 4 3 3 2 5 2 3 3" xfId="5376"/>
    <cellStyle name="Normal 4 3 3 2 5 2 3 4" xfId="5377"/>
    <cellStyle name="Normal 4 3 3 2 5 2 3 5" xfId="5378"/>
    <cellStyle name="Normal 4 3 3 2 5 2 4" xfId="5379"/>
    <cellStyle name="Normal 4 3 3 2 5 2 4 2" xfId="5380"/>
    <cellStyle name="Normal 4 3 3 2 5 2 4 3" xfId="5381"/>
    <cellStyle name="Normal 4 3 3 2 5 2 5" xfId="5382"/>
    <cellStyle name="Normal 4 3 3 2 5 2 6" xfId="5383"/>
    <cellStyle name="Normal 4 3 3 2 5 2 7" xfId="5384"/>
    <cellStyle name="Normal 4 3 3 2 5 3" xfId="5385"/>
    <cellStyle name="Normal 4 3 3 2 5 3 2" xfId="5386"/>
    <cellStyle name="Normal 4 3 3 2 5 3 2 2" xfId="5387"/>
    <cellStyle name="Normal 4 3 3 2 5 3 2 3" xfId="5388"/>
    <cellStyle name="Normal 4 3 3 2 5 3 3" xfId="5389"/>
    <cellStyle name="Normal 4 3 3 2 5 3 4" xfId="5390"/>
    <cellStyle name="Normal 4 3 3 2 5 3 5" xfId="5391"/>
    <cellStyle name="Normal 4 3 3 2 5 4" xfId="5392"/>
    <cellStyle name="Normal 4 3 3 2 5 4 2" xfId="5393"/>
    <cellStyle name="Normal 4 3 3 2 5 4 2 2" xfId="5394"/>
    <cellStyle name="Normal 4 3 3 2 5 4 2 3" xfId="5395"/>
    <cellStyle name="Normal 4 3 3 2 5 4 3" xfId="5396"/>
    <cellStyle name="Normal 4 3 3 2 5 4 4" xfId="5397"/>
    <cellStyle name="Normal 4 3 3 2 5 4 5" xfId="5398"/>
    <cellStyle name="Normal 4 3 3 2 5 5" xfId="5399"/>
    <cellStyle name="Normal 4 3 3 2 5 5 2" xfId="5400"/>
    <cellStyle name="Normal 4 3 3 2 5 5 3" xfId="5401"/>
    <cellStyle name="Normal 4 3 3 2 5 6" xfId="5402"/>
    <cellStyle name="Normal 4 3 3 2 5 7" xfId="5403"/>
    <cellStyle name="Normal 4 3 3 2 5 8" xfId="5404"/>
    <cellStyle name="Normal 4 3 3 2 6" xfId="5405"/>
    <cellStyle name="Normal 4 3 3 2 6 2" xfId="5406"/>
    <cellStyle name="Normal 4 3 3 2 6 2 2" xfId="5407"/>
    <cellStyle name="Normal 4 3 3 2 6 2 2 2" xfId="5408"/>
    <cellStyle name="Normal 4 3 3 2 6 2 2 3" xfId="5409"/>
    <cellStyle name="Normal 4 3 3 2 6 2 3" xfId="5410"/>
    <cellStyle name="Normal 4 3 3 2 6 2 4" xfId="5411"/>
    <cellStyle name="Normal 4 3 3 2 6 2 5" xfId="5412"/>
    <cellStyle name="Normal 4 3 3 2 6 3" xfId="5413"/>
    <cellStyle name="Normal 4 3 3 2 6 3 2" xfId="5414"/>
    <cellStyle name="Normal 4 3 3 2 6 3 2 2" xfId="5415"/>
    <cellStyle name="Normal 4 3 3 2 6 3 2 3" xfId="5416"/>
    <cellStyle name="Normal 4 3 3 2 6 3 3" xfId="5417"/>
    <cellStyle name="Normal 4 3 3 2 6 3 4" xfId="5418"/>
    <cellStyle name="Normal 4 3 3 2 6 3 5" xfId="5419"/>
    <cellStyle name="Normal 4 3 3 2 6 4" xfId="5420"/>
    <cellStyle name="Normal 4 3 3 2 6 4 2" xfId="5421"/>
    <cellStyle name="Normal 4 3 3 2 6 4 3" xfId="5422"/>
    <cellStyle name="Normal 4 3 3 2 6 5" xfId="5423"/>
    <cellStyle name="Normal 4 3 3 2 6 6" xfId="5424"/>
    <cellStyle name="Normal 4 3 3 2 6 7" xfId="5425"/>
    <cellStyle name="Normal 4 3 3 2 7" xfId="5426"/>
    <cellStyle name="Normal 4 3 3 2 7 2" xfId="5427"/>
    <cellStyle name="Normal 4 3 3 2 7 2 2" xfId="5428"/>
    <cellStyle name="Normal 4 3 3 2 7 2 3" xfId="5429"/>
    <cellStyle name="Normal 4 3 3 2 7 3" xfId="5430"/>
    <cellStyle name="Normal 4 3 3 2 7 4" xfId="5431"/>
    <cellStyle name="Normal 4 3 3 2 7 5" xfId="5432"/>
    <cellStyle name="Normal 4 3 3 2 8" xfId="5433"/>
    <cellStyle name="Normal 4 3 3 2 8 2" xfId="5434"/>
    <cellStyle name="Normal 4 3 3 2 8 2 2" xfId="5435"/>
    <cellStyle name="Normal 4 3 3 2 8 2 3" xfId="5436"/>
    <cellStyle name="Normal 4 3 3 2 8 3" xfId="5437"/>
    <cellStyle name="Normal 4 3 3 2 8 4" xfId="5438"/>
    <cellStyle name="Normal 4 3 3 2 8 5" xfId="5439"/>
    <cellStyle name="Normal 4 3 3 2 9" xfId="5440"/>
    <cellStyle name="Normal 4 3 3 2 9 2" xfId="5441"/>
    <cellStyle name="Normal 4 3 3 2 9 3" xfId="5442"/>
    <cellStyle name="Normal 4 3 3 3" xfId="5443"/>
    <cellStyle name="Normal 4 3 3 3 2" xfId="5444"/>
    <cellStyle name="Normal 4 3 3 3 2 2" xfId="5445"/>
    <cellStyle name="Normal 4 3 3 3 2 2 2" xfId="5446"/>
    <cellStyle name="Normal 4 3 3 3 2 2 2 2" xfId="5447"/>
    <cellStyle name="Normal 4 3 3 3 2 2 2 2 2" xfId="5448"/>
    <cellStyle name="Normal 4 3 3 3 2 2 2 2 3" xfId="5449"/>
    <cellStyle name="Normal 4 3 3 3 2 2 2 3" xfId="5450"/>
    <cellStyle name="Normal 4 3 3 3 2 2 2 4" xfId="5451"/>
    <cellStyle name="Normal 4 3 3 3 2 2 2 5" xfId="5452"/>
    <cellStyle name="Normal 4 3 3 3 2 2 3" xfId="5453"/>
    <cellStyle name="Normal 4 3 3 3 2 2 3 2" xfId="5454"/>
    <cellStyle name="Normal 4 3 3 3 2 2 3 2 2" xfId="5455"/>
    <cellStyle name="Normal 4 3 3 3 2 2 3 2 3" xfId="5456"/>
    <cellStyle name="Normal 4 3 3 3 2 2 3 3" xfId="5457"/>
    <cellStyle name="Normal 4 3 3 3 2 2 3 4" xfId="5458"/>
    <cellStyle name="Normal 4 3 3 3 2 2 3 5" xfId="5459"/>
    <cellStyle name="Normal 4 3 3 3 2 2 4" xfId="5460"/>
    <cellStyle name="Normal 4 3 3 3 2 2 4 2" xfId="5461"/>
    <cellStyle name="Normal 4 3 3 3 2 2 4 3" xfId="5462"/>
    <cellStyle name="Normal 4 3 3 3 2 2 5" xfId="5463"/>
    <cellStyle name="Normal 4 3 3 3 2 2 6" xfId="5464"/>
    <cellStyle name="Normal 4 3 3 3 2 2 7" xfId="5465"/>
    <cellStyle name="Normal 4 3 3 3 2 3" xfId="5466"/>
    <cellStyle name="Normal 4 3 3 3 2 3 2" xfId="5467"/>
    <cellStyle name="Normal 4 3 3 3 2 3 2 2" xfId="5468"/>
    <cellStyle name="Normal 4 3 3 3 2 3 2 3" xfId="5469"/>
    <cellStyle name="Normal 4 3 3 3 2 3 3" xfId="5470"/>
    <cellStyle name="Normal 4 3 3 3 2 3 4" xfId="5471"/>
    <cellStyle name="Normal 4 3 3 3 2 3 5" xfId="5472"/>
    <cellStyle name="Normal 4 3 3 3 2 4" xfId="5473"/>
    <cellStyle name="Normal 4 3 3 3 2 4 2" xfId="5474"/>
    <cellStyle name="Normal 4 3 3 3 2 4 2 2" xfId="5475"/>
    <cellStyle name="Normal 4 3 3 3 2 4 2 3" xfId="5476"/>
    <cellStyle name="Normal 4 3 3 3 2 4 3" xfId="5477"/>
    <cellStyle name="Normal 4 3 3 3 2 4 4" xfId="5478"/>
    <cellStyle name="Normal 4 3 3 3 2 4 5" xfId="5479"/>
    <cellStyle name="Normal 4 3 3 3 2 5" xfId="5480"/>
    <cellStyle name="Normal 4 3 3 3 2 5 2" xfId="5481"/>
    <cellStyle name="Normal 4 3 3 3 2 5 3" xfId="5482"/>
    <cellStyle name="Normal 4 3 3 3 2 6" xfId="5483"/>
    <cellStyle name="Normal 4 3 3 3 2 7" xfId="5484"/>
    <cellStyle name="Normal 4 3 3 3 2 8" xfId="5485"/>
    <cellStyle name="Normal 4 3 3 3 3" xfId="5486"/>
    <cellStyle name="Normal 4 3 3 3 3 2" xfId="5487"/>
    <cellStyle name="Normal 4 3 3 3 3 2 2" xfId="5488"/>
    <cellStyle name="Normal 4 3 3 3 3 2 2 2" xfId="5489"/>
    <cellStyle name="Normal 4 3 3 3 3 2 2 3" xfId="5490"/>
    <cellStyle name="Normal 4 3 3 3 3 2 3" xfId="5491"/>
    <cellStyle name="Normal 4 3 3 3 3 2 4" xfId="5492"/>
    <cellStyle name="Normal 4 3 3 3 3 2 5" xfId="5493"/>
    <cellStyle name="Normal 4 3 3 3 3 3" xfId="5494"/>
    <cellStyle name="Normal 4 3 3 3 3 3 2" xfId="5495"/>
    <cellStyle name="Normal 4 3 3 3 3 3 2 2" xfId="5496"/>
    <cellStyle name="Normal 4 3 3 3 3 3 2 3" xfId="5497"/>
    <cellStyle name="Normal 4 3 3 3 3 3 3" xfId="5498"/>
    <cellStyle name="Normal 4 3 3 3 3 3 4" xfId="5499"/>
    <cellStyle name="Normal 4 3 3 3 3 3 5" xfId="5500"/>
    <cellStyle name="Normal 4 3 3 3 3 4" xfId="5501"/>
    <cellStyle name="Normal 4 3 3 3 3 4 2" xfId="5502"/>
    <cellStyle name="Normal 4 3 3 3 3 4 3" xfId="5503"/>
    <cellStyle name="Normal 4 3 3 3 3 5" xfId="5504"/>
    <cellStyle name="Normal 4 3 3 3 3 6" xfId="5505"/>
    <cellStyle name="Normal 4 3 3 3 3 7" xfId="5506"/>
    <cellStyle name="Normal 4 3 3 3 4" xfId="5507"/>
    <cellStyle name="Normal 4 3 3 3 4 2" xfId="5508"/>
    <cellStyle name="Normal 4 3 3 3 4 2 2" xfId="5509"/>
    <cellStyle name="Normal 4 3 3 3 4 2 3" xfId="5510"/>
    <cellStyle name="Normal 4 3 3 3 4 3" xfId="5511"/>
    <cellStyle name="Normal 4 3 3 3 4 4" xfId="5512"/>
    <cellStyle name="Normal 4 3 3 3 4 5" xfId="5513"/>
    <cellStyle name="Normal 4 3 3 3 5" xfId="5514"/>
    <cellStyle name="Normal 4 3 3 3 5 2" xfId="5515"/>
    <cellStyle name="Normal 4 3 3 3 5 2 2" xfId="5516"/>
    <cellStyle name="Normal 4 3 3 3 5 2 3" xfId="5517"/>
    <cellStyle name="Normal 4 3 3 3 5 3" xfId="5518"/>
    <cellStyle name="Normal 4 3 3 3 5 4" xfId="5519"/>
    <cellStyle name="Normal 4 3 3 3 5 5" xfId="5520"/>
    <cellStyle name="Normal 4 3 3 3 6" xfId="5521"/>
    <cellStyle name="Normal 4 3 3 3 6 2" xfId="5522"/>
    <cellStyle name="Normal 4 3 3 3 6 3" xfId="5523"/>
    <cellStyle name="Normal 4 3 3 3 7" xfId="5524"/>
    <cellStyle name="Normal 4 3 3 3 8" xfId="5525"/>
    <cellStyle name="Normal 4 3 3 3 9" xfId="5526"/>
    <cellStyle name="Normal 4 3 3 4" xfId="5527"/>
    <cellStyle name="Normal 4 3 3 4 2" xfId="5528"/>
    <cellStyle name="Normal 4 3 3 4 2 2" xfId="5529"/>
    <cellStyle name="Normal 4 3 3 4 2 2 2" xfId="5530"/>
    <cellStyle name="Normal 4 3 3 4 2 2 2 2" xfId="5531"/>
    <cellStyle name="Normal 4 3 3 4 2 2 2 2 2" xfId="5532"/>
    <cellStyle name="Normal 4 3 3 4 2 2 2 2 3" xfId="5533"/>
    <cellStyle name="Normal 4 3 3 4 2 2 2 3" xfId="5534"/>
    <cellStyle name="Normal 4 3 3 4 2 2 2 4" xfId="5535"/>
    <cellStyle name="Normal 4 3 3 4 2 2 2 5" xfId="5536"/>
    <cellStyle name="Normal 4 3 3 4 2 2 3" xfId="5537"/>
    <cellStyle name="Normal 4 3 3 4 2 2 3 2" xfId="5538"/>
    <cellStyle name="Normal 4 3 3 4 2 2 3 2 2" xfId="5539"/>
    <cellStyle name="Normal 4 3 3 4 2 2 3 2 3" xfId="5540"/>
    <cellStyle name="Normal 4 3 3 4 2 2 3 3" xfId="5541"/>
    <cellStyle name="Normal 4 3 3 4 2 2 3 4" xfId="5542"/>
    <cellStyle name="Normal 4 3 3 4 2 2 3 5" xfId="5543"/>
    <cellStyle name="Normal 4 3 3 4 2 2 4" xfId="5544"/>
    <cellStyle name="Normal 4 3 3 4 2 2 4 2" xfId="5545"/>
    <cellStyle name="Normal 4 3 3 4 2 2 4 3" xfId="5546"/>
    <cellStyle name="Normal 4 3 3 4 2 2 5" xfId="5547"/>
    <cellStyle name="Normal 4 3 3 4 2 2 6" xfId="5548"/>
    <cellStyle name="Normal 4 3 3 4 2 2 7" xfId="5549"/>
    <cellStyle name="Normal 4 3 3 4 2 3" xfId="5550"/>
    <cellStyle name="Normal 4 3 3 4 2 3 2" xfId="5551"/>
    <cellStyle name="Normal 4 3 3 4 2 3 2 2" xfId="5552"/>
    <cellStyle name="Normal 4 3 3 4 2 3 2 3" xfId="5553"/>
    <cellStyle name="Normal 4 3 3 4 2 3 3" xfId="5554"/>
    <cellStyle name="Normal 4 3 3 4 2 3 4" xfId="5555"/>
    <cellStyle name="Normal 4 3 3 4 2 3 5" xfId="5556"/>
    <cellStyle name="Normal 4 3 3 4 2 4" xfId="5557"/>
    <cellStyle name="Normal 4 3 3 4 2 4 2" xfId="5558"/>
    <cellStyle name="Normal 4 3 3 4 2 4 2 2" xfId="5559"/>
    <cellStyle name="Normal 4 3 3 4 2 4 2 3" xfId="5560"/>
    <cellStyle name="Normal 4 3 3 4 2 4 3" xfId="5561"/>
    <cellStyle name="Normal 4 3 3 4 2 4 4" xfId="5562"/>
    <cellStyle name="Normal 4 3 3 4 2 4 5" xfId="5563"/>
    <cellStyle name="Normal 4 3 3 4 2 5" xfId="5564"/>
    <cellStyle name="Normal 4 3 3 4 2 5 2" xfId="5565"/>
    <cellStyle name="Normal 4 3 3 4 2 5 3" xfId="5566"/>
    <cellStyle name="Normal 4 3 3 4 2 6" xfId="5567"/>
    <cellStyle name="Normal 4 3 3 4 2 7" xfId="5568"/>
    <cellStyle name="Normal 4 3 3 4 2 8" xfId="5569"/>
    <cellStyle name="Normal 4 3 3 4 3" xfId="5570"/>
    <cellStyle name="Normal 4 3 3 4 3 2" xfId="5571"/>
    <cellStyle name="Normal 4 3 3 4 3 2 2" xfId="5572"/>
    <cellStyle name="Normal 4 3 3 4 3 2 2 2" xfId="5573"/>
    <cellStyle name="Normal 4 3 3 4 3 2 2 3" xfId="5574"/>
    <cellStyle name="Normal 4 3 3 4 3 2 3" xfId="5575"/>
    <cellStyle name="Normal 4 3 3 4 3 2 4" xfId="5576"/>
    <cellStyle name="Normal 4 3 3 4 3 2 5" xfId="5577"/>
    <cellStyle name="Normal 4 3 3 4 3 3" xfId="5578"/>
    <cellStyle name="Normal 4 3 3 4 3 3 2" xfId="5579"/>
    <cellStyle name="Normal 4 3 3 4 3 3 2 2" xfId="5580"/>
    <cellStyle name="Normal 4 3 3 4 3 3 2 3" xfId="5581"/>
    <cellStyle name="Normal 4 3 3 4 3 3 3" xfId="5582"/>
    <cellStyle name="Normal 4 3 3 4 3 3 4" xfId="5583"/>
    <cellStyle name="Normal 4 3 3 4 3 3 5" xfId="5584"/>
    <cellStyle name="Normal 4 3 3 4 3 4" xfId="5585"/>
    <cellStyle name="Normal 4 3 3 4 3 4 2" xfId="5586"/>
    <cellStyle name="Normal 4 3 3 4 3 4 3" xfId="5587"/>
    <cellStyle name="Normal 4 3 3 4 3 5" xfId="5588"/>
    <cellStyle name="Normal 4 3 3 4 3 6" xfId="5589"/>
    <cellStyle name="Normal 4 3 3 4 3 7" xfId="5590"/>
    <cellStyle name="Normal 4 3 3 4 4" xfId="5591"/>
    <cellStyle name="Normal 4 3 3 4 4 2" xfId="5592"/>
    <cellStyle name="Normal 4 3 3 4 4 2 2" xfId="5593"/>
    <cellStyle name="Normal 4 3 3 4 4 2 3" xfId="5594"/>
    <cellStyle name="Normal 4 3 3 4 4 3" xfId="5595"/>
    <cellStyle name="Normal 4 3 3 4 4 4" xfId="5596"/>
    <cellStyle name="Normal 4 3 3 4 4 5" xfId="5597"/>
    <cellStyle name="Normal 4 3 3 4 5" xfId="5598"/>
    <cellStyle name="Normal 4 3 3 4 5 2" xfId="5599"/>
    <cellStyle name="Normal 4 3 3 4 5 2 2" xfId="5600"/>
    <cellStyle name="Normal 4 3 3 4 5 2 3" xfId="5601"/>
    <cellStyle name="Normal 4 3 3 4 5 3" xfId="5602"/>
    <cellStyle name="Normal 4 3 3 4 5 4" xfId="5603"/>
    <cellStyle name="Normal 4 3 3 4 5 5" xfId="5604"/>
    <cellStyle name="Normal 4 3 3 4 6" xfId="5605"/>
    <cellStyle name="Normal 4 3 3 4 6 2" xfId="5606"/>
    <cellStyle name="Normal 4 3 3 4 6 3" xfId="5607"/>
    <cellStyle name="Normal 4 3 3 4 7" xfId="5608"/>
    <cellStyle name="Normal 4 3 3 4 8" xfId="5609"/>
    <cellStyle name="Normal 4 3 3 4 9" xfId="5610"/>
    <cellStyle name="Normal 4 3 3 5" xfId="5611"/>
    <cellStyle name="Normal 4 3 3 5 2" xfId="5612"/>
    <cellStyle name="Normal 4 3 3 5 2 2" xfId="5613"/>
    <cellStyle name="Normal 4 3 3 5 2 2 2" xfId="5614"/>
    <cellStyle name="Normal 4 3 3 5 2 2 2 2" xfId="5615"/>
    <cellStyle name="Normal 4 3 3 5 2 2 2 2 2" xfId="5616"/>
    <cellStyle name="Normal 4 3 3 5 2 2 2 2 3" xfId="5617"/>
    <cellStyle name="Normal 4 3 3 5 2 2 2 3" xfId="5618"/>
    <cellStyle name="Normal 4 3 3 5 2 2 2 4" xfId="5619"/>
    <cellStyle name="Normal 4 3 3 5 2 2 2 5" xfId="5620"/>
    <cellStyle name="Normal 4 3 3 5 2 2 3" xfId="5621"/>
    <cellStyle name="Normal 4 3 3 5 2 2 3 2" xfId="5622"/>
    <cellStyle name="Normal 4 3 3 5 2 2 3 2 2" xfId="5623"/>
    <cellStyle name="Normal 4 3 3 5 2 2 3 2 3" xfId="5624"/>
    <cellStyle name="Normal 4 3 3 5 2 2 3 3" xfId="5625"/>
    <cellStyle name="Normal 4 3 3 5 2 2 3 4" xfId="5626"/>
    <cellStyle name="Normal 4 3 3 5 2 2 3 5" xfId="5627"/>
    <cellStyle name="Normal 4 3 3 5 2 2 4" xfId="5628"/>
    <cellStyle name="Normal 4 3 3 5 2 2 4 2" xfId="5629"/>
    <cellStyle name="Normal 4 3 3 5 2 2 4 3" xfId="5630"/>
    <cellStyle name="Normal 4 3 3 5 2 2 5" xfId="5631"/>
    <cellStyle name="Normal 4 3 3 5 2 2 6" xfId="5632"/>
    <cellStyle name="Normal 4 3 3 5 2 2 7" xfId="5633"/>
    <cellStyle name="Normal 4 3 3 5 2 3" xfId="5634"/>
    <cellStyle name="Normal 4 3 3 5 2 3 2" xfId="5635"/>
    <cellStyle name="Normal 4 3 3 5 2 3 2 2" xfId="5636"/>
    <cellStyle name="Normal 4 3 3 5 2 3 2 3" xfId="5637"/>
    <cellStyle name="Normal 4 3 3 5 2 3 3" xfId="5638"/>
    <cellStyle name="Normal 4 3 3 5 2 3 4" xfId="5639"/>
    <cellStyle name="Normal 4 3 3 5 2 3 5" xfId="5640"/>
    <cellStyle name="Normal 4 3 3 5 2 4" xfId="5641"/>
    <cellStyle name="Normal 4 3 3 5 2 4 2" xfId="5642"/>
    <cellStyle name="Normal 4 3 3 5 2 4 2 2" xfId="5643"/>
    <cellStyle name="Normal 4 3 3 5 2 4 2 3" xfId="5644"/>
    <cellStyle name="Normal 4 3 3 5 2 4 3" xfId="5645"/>
    <cellStyle name="Normal 4 3 3 5 2 4 4" xfId="5646"/>
    <cellStyle name="Normal 4 3 3 5 2 4 5" xfId="5647"/>
    <cellStyle name="Normal 4 3 3 5 2 5" xfId="5648"/>
    <cellStyle name="Normal 4 3 3 5 2 5 2" xfId="5649"/>
    <cellStyle name="Normal 4 3 3 5 2 5 3" xfId="5650"/>
    <cellStyle name="Normal 4 3 3 5 2 6" xfId="5651"/>
    <cellStyle name="Normal 4 3 3 5 2 7" xfId="5652"/>
    <cellStyle name="Normal 4 3 3 5 2 8" xfId="5653"/>
    <cellStyle name="Normal 4 3 3 5 3" xfId="5654"/>
    <cellStyle name="Normal 4 3 3 5 3 2" xfId="5655"/>
    <cellStyle name="Normal 4 3 3 5 3 2 2" xfId="5656"/>
    <cellStyle name="Normal 4 3 3 5 3 2 2 2" xfId="5657"/>
    <cellStyle name="Normal 4 3 3 5 3 2 2 3" xfId="5658"/>
    <cellStyle name="Normal 4 3 3 5 3 2 3" xfId="5659"/>
    <cellStyle name="Normal 4 3 3 5 3 2 4" xfId="5660"/>
    <cellStyle name="Normal 4 3 3 5 3 2 5" xfId="5661"/>
    <cellStyle name="Normal 4 3 3 5 3 3" xfId="5662"/>
    <cellStyle name="Normal 4 3 3 5 3 3 2" xfId="5663"/>
    <cellStyle name="Normal 4 3 3 5 3 3 2 2" xfId="5664"/>
    <cellStyle name="Normal 4 3 3 5 3 3 2 3" xfId="5665"/>
    <cellStyle name="Normal 4 3 3 5 3 3 3" xfId="5666"/>
    <cellStyle name="Normal 4 3 3 5 3 3 4" xfId="5667"/>
    <cellStyle name="Normal 4 3 3 5 3 3 5" xfId="5668"/>
    <cellStyle name="Normal 4 3 3 5 3 4" xfId="5669"/>
    <cellStyle name="Normal 4 3 3 5 3 4 2" xfId="5670"/>
    <cellStyle name="Normal 4 3 3 5 3 4 3" xfId="5671"/>
    <cellStyle name="Normal 4 3 3 5 3 5" xfId="5672"/>
    <cellStyle name="Normal 4 3 3 5 3 6" xfId="5673"/>
    <cellStyle name="Normal 4 3 3 5 3 7" xfId="5674"/>
    <cellStyle name="Normal 4 3 3 5 4" xfId="5675"/>
    <cellStyle name="Normal 4 3 3 5 4 2" xfId="5676"/>
    <cellStyle name="Normal 4 3 3 5 4 2 2" xfId="5677"/>
    <cellStyle name="Normal 4 3 3 5 4 2 3" xfId="5678"/>
    <cellStyle name="Normal 4 3 3 5 4 3" xfId="5679"/>
    <cellStyle name="Normal 4 3 3 5 4 4" xfId="5680"/>
    <cellStyle name="Normal 4 3 3 5 4 5" xfId="5681"/>
    <cellStyle name="Normal 4 3 3 5 5" xfId="5682"/>
    <cellStyle name="Normal 4 3 3 5 5 2" xfId="5683"/>
    <cellStyle name="Normal 4 3 3 5 5 2 2" xfId="5684"/>
    <cellStyle name="Normal 4 3 3 5 5 2 3" xfId="5685"/>
    <cellStyle name="Normal 4 3 3 5 5 3" xfId="5686"/>
    <cellStyle name="Normal 4 3 3 5 5 4" xfId="5687"/>
    <cellStyle name="Normal 4 3 3 5 5 5" xfId="5688"/>
    <cellStyle name="Normal 4 3 3 5 6" xfId="5689"/>
    <cellStyle name="Normal 4 3 3 5 6 2" xfId="5690"/>
    <cellStyle name="Normal 4 3 3 5 6 3" xfId="5691"/>
    <cellStyle name="Normal 4 3 3 5 7" xfId="5692"/>
    <cellStyle name="Normal 4 3 3 5 8" xfId="5693"/>
    <cellStyle name="Normal 4 3 3 5 9" xfId="5694"/>
    <cellStyle name="Normal 4 3 3 6" xfId="5695"/>
    <cellStyle name="Normal 4 3 3 6 2" xfId="5696"/>
    <cellStyle name="Normal 4 3 3 6 2 2" xfId="5697"/>
    <cellStyle name="Normal 4 3 3 6 2 2 2" xfId="5698"/>
    <cellStyle name="Normal 4 3 3 6 2 2 2 2" xfId="5699"/>
    <cellStyle name="Normal 4 3 3 6 2 2 2 3" xfId="5700"/>
    <cellStyle name="Normal 4 3 3 6 2 2 3" xfId="5701"/>
    <cellStyle name="Normal 4 3 3 6 2 2 4" xfId="5702"/>
    <cellStyle name="Normal 4 3 3 6 2 2 5" xfId="5703"/>
    <cellStyle name="Normal 4 3 3 6 2 3" xfId="5704"/>
    <cellStyle name="Normal 4 3 3 6 2 3 2" xfId="5705"/>
    <cellStyle name="Normal 4 3 3 6 2 3 2 2" xfId="5706"/>
    <cellStyle name="Normal 4 3 3 6 2 3 2 3" xfId="5707"/>
    <cellStyle name="Normal 4 3 3 6 2 3 3" xfId="5708"/>
    <cellStyle name="Normal 4 3 3 6 2 3 4" xfId="5709"/>
    <cellStyle name="Normal 4 3 3 6 2 3 5" xfId="5710"/>
    <cellStyle name="Normal 4 3 3 6 2 4" xfId="5711"/>
    <cellStyle name="Normal 4 3 3 6 2 4 2" xfId="5712"/>
    <cellStyle name="Normal 4 3 3 6 2 4 3" xfId="5713"/>
    <cellStyle name="Normal 4 3 3 6 2 5" xfId="5714"/>
    <cellStyle name="Normal 4 3 3 6 2 6" xfId="5715"/>
    <cellStyle name="Normal 4 3 3 6 2 7" xfId="5716"/>
    <cellStyle name="Normal 4 3 3 6 3" xfId="5717"/>
    <cellStyle name="Normal 4 3 3 6 3 2" xfId="5718"/>
    <cellStyle name="Normal 4 3 3 6 3 2 2" xfId="5719"/>
    <cellStyle name="Normal 4 3 3 6 3 2 3" xfId="5720"/>
    <cellStyle name="Normal 4 3 3 6 3 3" xfId="5721"/>
    <cellStyle name="Normal 4 3 3 6 3 4" xfId="5722"/>
    <cellStyle name="Normal 4 3 3 6 3 5" xfId="5723"/>
    <cellStyle name="Normal 4 3 3 6 4" xfId="5724"/>
    <cellStyle name="Normal 4 3 3 6 4 2" xfId="5725"/>
    <cellStyle name="Normal 4 3 3 6 4 2 2" xfId="5726"/>
    <cellStyle name="Normal 4 3 3 6 4 2 3" xfId="5727"/>
    <cellStyle name="Normal 4 3 3 6 4 3" xfId="5728"/>
    <cellStyle name="Normal 4 3 3 6 4 4" xfId="5729"/>
    <cellStyle name="Normal 4 3 3 6 4 5" xfId="5730"/>
    <cellStyle name="Normal 4 3 3 6 5" xfId="5731"/>
    <cellStyle name="Normal 4 3 3 6 5 2" xfId="5732"/>
    <cellStyle name="Normal 4 3 3 6 5 3" xfId="5733"/>
    <cellStyle name="Normal 4 3 3 6 6" xfId="5734"/>
    <cellStyle name="Normal 4 3 3 6 7" xfId="5735"/>
    <cellStyle name="Normal 4 3 3 6 8" xfId="5736"/>
    <cellStyle name="Normal 4 3 3 7" xfId="5737"/>
    <cellStyle name="Normal 4 3 3 7 2" xfId="5738"/>
    <cellStyle name="Normal 4 3 3 7 2 2" xfId="5739"/>
    <cellStyle name="Normal 4 3 3 7 2 2 2" xfId="5740"/>
    <cellStyle name="Normal 4 3 3 7 2 2 3" xfId="5741"/>
    <cellStyle name="Normal 4 3 3 7 2 3" xfId="5742"/>
    <cellStyle name="Normal 4 3 3 7 2 4" xfId="5743"/>
    <cellStyle name="Normal 4 3 3 7 2 5" xfId="5744"/>
    <cellStyle name="Normal 4 3 3 7 3" xfId="5745"/>
    <cellStyle name="Normal 4 3 3 7 3 2" xfId="5746"/>
    <cellStyle name="Normal 4 3 3 7 3 2 2" xfId="5747"/>
    <cellStyle name="Normal 4 3 3 7 3 2 3" xfId="5748"/>
    <cellStyle name="Normal 4 3 3 7 3 3" xfId="5749"/>
    <cellStyle name="Normal 4 3 3 7 3 4" xfId="5750"/>
    <cellStyle name="Normal 4 3 3 7 3 5" xfId="5751"/>
    <cellStyle name="Normal 4 3 3 7 4" xfId="5752"/>
    <cellStyle name="Normal 4 3 3 7 4 2" xfId="5753"/>
    <cellStyle name="Normal 4 3 3 7 4 3" xfId="5754"/>
    <cellStyle name="Normal 4 3 3 7 5" xfId="5755"/>
    <cellStyle name="Normal 4 3 3 7 6" xfId="5756"/>
    <cellStyle name="Normal 4 3 3 7 7" xfId="5757"/>
    <cellStyle name="Normal 4 3 3 8" xfId="5758"/>
    <cellStyle name="Normal 4 3 3 8 2" xfId="5759"/>
    <cellStyle name="Normal 4 3 3 8 2 2" xfId="5760"/>
    <cellStyle name="Normal 4 3 3 8 2 2 2" xfId="5761"/>
    <cellStyle name="Normal 4 3 3 8 2 2 3" xfId="5762"/>
    <cellStyle name="Normal 4 3 3 8 2 3" xfId="5763"/>
    <cellStyle name="Normal 4 3 3 8 2 4" xfId="5764"/>
    <cellStyle name="Normal 4 3 3 8 2 5" xfId="5765"/>
    <cellStyle name="Normal 4 3 3 8 3" xfId="5766"/>
    <cellStyle name="Normal 4 3 3 8 3 2" xfId="5767"/>
    <cellStyle name="Normal 4 3 3 8 3 2 2" xfId="5768"/>
    <cellStyle name="Normal 4 3 3 8 3 2 3" xfId="5769"/>
    <cellStyle name="Normal 4 3 3 8 3 3" xfId="5770"/>
    <cellStyle name="Normal 4 3 3 8 3 4" xfId="5771"/>
    <cellStyle name="Normal 4 3 3 8 3 5" xfId="5772"/>
    <cellStyle name="Normal 4 3 3 8 4" xfId="5773"/>
    <cellStyle name="Normal 4 3 3 8 4 2" xfId="5774"/>
    <cellStyle name="Normal 4 3 3 8 4 3" xfId="5775"/>
    <cellStyle name="Normal 4 3 3 8 5" xfId="5776"/>
    <cellStyle name="Normal 4 3 3 8 6" xfId="5777"/>
    <cellStyle name="Normal 4 3 3 8 7" xfId="5778"/>
    <cellStyle name="Normal 4 3 3 9" xfId="5779"/>
    <cellStyle name="Normal 4 3 3 9 2" xfId="5780"/>
    <cellStyle name="Normal 4 3 3 9 2 2" xfId="5781"/>
    <cellStyle name="Normal 4 3 3 9 2 3" xfId="5782"/>
    <cellStyle name="Normal 4 3 3 9 3" xfId="5783"/>
    <cellStyle name="Normal 4 3 3 9 4" xfId="5784"/>
    <cellStyle name="Normal 4 3 3 9 5" xfId="5785"/>
    <cellStyle name="Normal 4 3 4" xfId="5786"/>
    <cellStyle name="Normal 4 3 4 10" xfId="5787"/>
    <cellStyle name="Normal 4 3 4 11" xfId="5788"/>
    <cellStyle name="Normal 4 3 4 12" xfId="5789"/>
    <cellStyle name="Normal 4 3 4 2" xfId="5790"/>
    <cellStyle name="Normal 4 3 4 2 2" xfId="5791"/>
    <cellStyle name="Normal 4 3 4 2 2 2" xfId="5792"/>
    <cellStyle name="Normal 4 3 4 2 2 2 2" xfId="5793"/>
    <cellStyle name="Normal 4 3 4 2 2 2 2 2" xfId="5794"/>
    <cellStyle name="Normal 4 3 4 2 2 2 2 2 2" xfId="5795"/>
    <cellStyle name="Normal 4 3 4 2 2 2 2 2 3" xfId="5796"/>
    <cellStyle name="Normal 4 3 4 2 2 2 2 3" xfId="5797"/>
    <cellStyle name="Normal 4 3 4 2 2 2 2 4" xfId="5798"/>
    <cellStyle name="Normal 4 3 4 2 2 2 2 5" xfId="5799"/>
    <cellStyle name="Normal 4 3 4 2 2 2 3" xfId="5800"/>
    <cellStyle name="Normal 4 3 4 2 2 2 3 2" xfId="5801"/>
    <cellStyle name="Normal 4 3 4 2 2 2 3 2 2" xfId="5802"/>
    <cellStyle name="Normal 4 3 4 2 2 2 3 2 3" xfId="5803"/>
    <cellStyle name="Normal 4 3 4 2 2 2 3 3" xfId="5804"/>
    <cellStyle name="Normal 4 3 4 2 2 2 3 4" xfId="5805"/>
    <cellStyle name="Normal 4 3 4 2 2 2 3 5" xfId="5806"/>
    <cellStyle name="Normal 4 3 4 2 2 2 4" xfId="5807"/>
    <cellStyle name="Normal 4 3 4 2 2 2 4 2" xfId="5808"/>
    <cellStyle name="Normal 4 3 4 2 2 2 4 3" xfId="5809"/>
    <cellStyle name="Normal 4 3 4 2 2 2 5" xfId="5810"/>
    <cellStyle name="Normal 4 3 4 2 2 2 6" xfId="5811"/>
    <cellStyle name="Normal 4 3 4 2 2 2 7" xfId="5812"/>
    <cellStyle name="Normal 4 3 4 2 2 3" xfId="5813"/>
    <cellStyle name="Normal 4 3 4 2 2 3 2" xfId="5814"/>
    <cellStyle name="Normal 4 3 4 2 2 3 2 2" xfId="5815"/>
    <cellStyle name="Normal 4 3 4 2 2 3 2 3" xfId="5816"/>
    <cellStyle name="Normal 4 3 4 2 2 3 3" xfId="5817"/>
    <cellStyle name="Normal 4 3 4 2 2 3 4" xfId="5818"/>
    <cellStyle name="Normal 4 3 4 2 2 3 5" xfId="5819"/>
    <cellStyle name="Normal 4 3 4 2 2 4" xfId="5820"/>
    <cellStyle name="Normal 4 3 4 2 2 4 2" xfId="5821"/>
    <cellStyle name="Normal 4 3 4 2 2 4 2 2" xfId="5822"/>
    <cellStyle name="Normal 4 3 4 2 2 4 2 3" xfId="5823"/>
    <cellStyle name="Normal 4 3 4 2 2 4 3" xfId="5824"/>
    <cellStyle name="Normal 4 3 4 2 2 4 4" xfId="5825"/>
    <cellStyle name="Normal 4 3 4 2 2 4 5" xfId="5826"/>
    <cellStyle name="Normal 4 3 4 2 2 5" xfId="5827"/>
    <cellStyle name="Normal 4 3 4 2 2 5 2" xfId="5828"/>
    <cellStyle name="Normal 4 3 4 2 2 5 3" xfId="5829"/>
    <cellStyle name="Normal 4 3 4 2 2 6" xfId="5830"/>
    <cellStyle name="Normal 4 3 4 2 2 7" xfId="5831"/>
    <cellStyle name="Normal 4 3 4 2 2 8" xfId="5832"/>
    <cellStyle name="Normal 4 3 4 2 3" xfId="5833"/>
    <cellStyle name="Normal 4 3 4 2 3 2" xfId="5834"/>
    <cellStyle name="Normal 4 3 4 2 3 2 2" xfId="5835"/>
    <cellStyle name="Normal 4 3 4 2 3 2 2 2" xfId="5836"/>
    <cellStyle name="Normal 4 3 4 2 3 2 2 3" xfId="5837"/>
    <cellStyle name="Normal 4 3 4 2 3 2 3" xfId="5838"/>
    <cellStyle name="Normal 4 3 4 2 3 2 4" xfId="5839"/>
    <cellStyle name="Normal 4 3 4 2 3 2 5" xfId="5840"/>
    <cellStyle name="Normal 4 3 4 2 3 3" xfId="5841"/>
    <cellStyle name="Normal 4 3 4 2 3 3 2" xfId="5842"/>
    <cellStyle name="Normal 4 3 4 2 3 3 2 2" xfId="5843"/>
    <cellStyle name="Normal 4 3 4 2 3 3 2 3" xfId="5844"/>
    <cellStyle name="Normal 4 3 4 2 3 3 3" xfId="5845"/>
    <cellStyle name="Normal 4 3 4 2 3 3 4" xfId="5846"/>
    <cellStyle name="Normal 4 3 4 2 3 3 5" xfId="5847"/>
    <cellStyle name="Normal 4 3 4 2 3 4" xfId="5848"/>
    <cellStyle name="Normal 4 3 4 2 3 4 2" xfId="5849"/>
    <cellStyle name="Normal 4 3 4 2 3 4 3" xfId="5850"/>
    <cellStyle name="Normal 4 3 4 2 3 5" xfId="5851"/>
    <cellStyle name="Normal 4 3 4 2 3 6" xfId="5852"/>
    <cellStyle name="Normal 4 3 4 2 3 7" xfId="5853"/>
    <cellStyle name="Normal 4 3 4 2 4" xfId="5854"/>
    <cellStyle name="Normal 4 3 4 2 4 2" xfId="5855"/>
    <cellStyle name="Normal 4 3 4 2 4 2 2" xfId="5856"/>
    <cellStyle name="Normal 4 3 4 2 4 2 3" xfId="5857"/>
    <cellStyle name="Normal 4 3 4 2 4 3" xfId="5858"/>
    <cellStyle name="Normal 4 3 4 2 4 4" xfId="5859"/>
    <cellStyle name="Normal 4 3 4 2 4 5" xfId="5860"/>
    <cellStyle name="Normal 4 3 4 2 5" xfId="5861"/>
    <cellStyle name="Normal 4 3 4 2 5 2" xfId="5862"/>
    <cellStyle name="Normal 4 3 4 2 5 2 2" xfId="5863"/>
    <cellStyle name="Normal 4 3 4 2 5 2 3" xfId="5864"/>
    <cellStyle name="Normal 4 3 4 2 5 3" xfId="5865"/>
    <cellStyle name="Normal 4 3 4 2 5 4" xfId="5866"/>
    <cellStyle name="Normal 4 3 4 2 5 5" xfId="5867"/>
    <cellStyle name="Normal 4 3 4 2 6" xfId="5868"/>
    <cellStyle name="Normal 4 3 4 2 6 2" xfId="5869"/>
    <cellStyle name="Normal 4 3 4 2 6 3" xfId="5870"/>
    <cellStyle name="Normal 4 3 4 2 7" xfId="5871"/>
    <cellStyle name="Normal 4 3 4 2 8" xfId="5872"/>
    <cellStyle name="Normal 4 3 4 2 9" xfId="5873"/>
    <cellStyle name="Normal 4 3 4 3" xfId="5874"/>
    <cellStyle name="Normal 4 3 4 3 2" xfId="5875"/>
    <cellStyle name="Normal 4 3 4 3 2 2" xfId="5876"/>
    <cellStyle name="Normal 4 3 4 3 2 2 2" xfId="5877"/>
    <cellStyle name="Normal 4 3 4 3 2 2 2 2" xfId="5878"/>
    <cellStyle name="Normal 4 3 4 3 2 2 2 2 2" xfId="5879"/>
    <cellStyle name="Normal 4 3 4 3 2 2 2 2 3" xfId="5880"/>
    <cellStyle name="Normal 4 3 4 3 2 2 2 3" xfId="5881"/>
    <cellStyle name="Normal 4 3 4 3 2 2 2 4" xfId="5882"/>
    <cellStyle name="Normal 4 3 4 3 2 2 2 5" xfId="5883"/>
    <cellStyle name="Normal 4 3 4 3 2 2 3" xfId="5884"/>
    <cellStyle name="Normal 4 3 4 3 2 2 3 2" xfId="5885"/>
    <cellStyle name="Normal 4 3 4 3 2 2 3 2 2" xfId="5886"/>
    <cellStyle name="Normal 4 3 4 3 2 2 3 2 3" xfId="5887"/>
    <cellStyle name="Normal 4 3 4 3 2 2 3 3" xfId="5888"/>
    <cellStyle name="Normal 4 3 4 3 2 2 3 4" xfId="5889"/>
    <cellStyle name="Normal 4 3 4 3 2 2 3 5" xfId="5890"/>
    <cellStyle name="Normal 4 3 4 3 2 2 4" xfId="5891"/>
    <cellStyle name="Normal 4 3 4 3 2 2 4 2" xfId="5892"/>
    <cellStyle name="Normal 4 3 4 3 2 2 4 3" xfId="5893"/>
    <cellStyle name="Normal 4 3 4 3 2 2 5" xfId="5894"/>
    <cellStyle name="Normal 4 3 4 3 2 2 6" xfId="5895"/>
    <cellStyle name="Normal 4 3 4 3 2 2 7" xfId="5896"/>
    <cellStyle name="Normal 4 3 4 3 2 3" xfId="5897"/>
    <cellStyle name="Normal 4 3 4 3 2 3 2" xfId="5898"/>
    <cellStyle name="Normal 4 3 4 3 2 3 2 2" xfId="5899"/>
    <cellStyle name="Normal 4 3 4 3 2 3 2 3" xfId="5900"/>
    <cellStyle name="Normal 4 3 4 3 2 3 3" xfId="5901"/>
    <cellStyle name="Normal 4 3 4 3 2 3 4" xfId="5902"/>
    <cellStyle name="Normal 4 3 4 3 2 3 5" xfId="5903"/>
    <cellStyle name="Normal 4 3 4 3 2 4" xfId="5904"/>
    <cellStyle name="Normal 4 3 4 3 2 4 2" xfId="5905"/>
    <cellStyle name="Normal 4 3 4 3 2 4 2 2" xfId="5906"/>
    <cellStyle name="Normal 4 3 4 3 2 4 2 3" xfId="5907"/>
    <cellStyle name="Normal 4 3 4 3 2 4 3" xfId="5908"/>
    <cellStyle name="Normal 4 3 4 3 2 4 4" xfId="5909"/>
    <cellStyle name="Normal 4 3 4 3 2 4 5" xfId="5910"/>
    <cellStyle name="Normal 4 3 4 3 2 5" xfId="5911"/>
    <cellStyle name="Normal 4 3 4 3 2 5 2" xfId="5912"/>
    <cellStyle name="Normal 4 3 4 3 2 5 3" xfId="5913"/>
    <cellStyle name="Normal 4 3 4 3 2 6" xfId="5914"/>
    <cellStyle name="Normal 4 3 4 3 2 7" xfId="5915"/>
    <cellStyle name="Normal 4 3 4 3 2 8" xfId="5916"/>
    <cellStyle name="Normal 4 3 4 3 3" xfId="5917"/>
    <cellStyle name="Normal 4 3 4 3 3 2" xfId="5918"/>
    <cellStyle name="Normal 4 3 4 3 3 2 2" xfId="5919"/>
    <cellStyle name="Normal 4 3 4 3 3 2 2 2" xfId="5920"/>
    <cellStyle name="Normal 4 3 4 3 3 2 2 3" xfId="5921"/>
    <cellStyle name="Normal 4 3 4 3 3 2 3" xfId="5922"/>
    <cellStyle name="Normal 4 3 4 3 3 2 4" xfId="5923"/>
    <cellStyle name="Normal 4 3 4 3 3 2 5" xfId="5924"/>
    <cellStyle name="Normal 4 3 4 3 3 3" xfId="5925"/>
    <cellStyle name="Normal 4 3 4 3 3 3 2" xfId="5926"/>
    <cellStyle name="Normal 4 3 4 3 3 3 2 2" xfId="5927"/>
    <cellStyle name="Normal 4 3 4 3 3 3 2 3" xfId="5928"/>
    <cellStyle name="Normal 4 3 4 3 3 3 3" xfId="5929"/>
    <cellStyle name="Normal 4 3 4 3 3 3 4" xfId="5930"/>
    <cellStyle name="Normal 4 3 4 3 3 3 5" xfId="5931"/>
    <cellStyle name="Normal 4 3 4 3 3 4" xfId="5932"/>
    <cellStyle name="Normal 4 3 4 3 3 4 2" xfId="5933"/>
    <cellStyle name="Normal 4 3 4 3 3 4 3" xfId="5934"/>
    <cellStyle name="Normal 4 3 4 3 3 5" xfId="5935"/>
    <cellStyle name="Normal 4 3 4 3 3 6" xfId="5936"/>
    <cellStyle name="Normal 4 3 4 3 3 7" xfId="5937"/>
    <cellStyle name="Normal 4 3 4 3 4" xfId="5938"/>
    <cellStyle name="Normal 4 3 4 3 4 2" xfId="5939"/>
    <cellStyle name="Normal 4 3 4 3 4 2 2" xfId="5940"/>
    <cellStyle name="Normal 4 3 4 3 4 2 3" xfId="5941"/>
    <cellStyle name="Normal 4 3 4 3 4 3" xfId="5942"/>
    <cellStyle name="Normal 4 3 4 3 4 4" xfId="5943"/>
    <cellStyle name="Normal 4 3 4 3 4 5" xfId="5944"/>
    <cellStyle name="Normal 4 3 4 3 5" xfId="5945"/>
    <cellStyle name="Normal 4 3 4 3 5 2" xfId="5946"/>
    <cellStyle name="Normal 4 3 4 3 5 2 2" xfId="5947"/>
    <cellStyle name="Normal 4 3 4 3 5 2 3" xfId="5948"/>
    <cellStyle name="Normal 4 3 4 3 5 3" xfId="5949"/>
    <cellStyle name="Normal 4 3 4 3 5 4" xfId="5950"/>
    <cellStyle name="Normal 4 3 4 3 5 5" xfId="5951"/>
    <cellStyle name="Normal 4 3 4 3 6" xfId="5952"/>
    <cellStyle name="Normal 4 3 4 3 6 2" xfId="5953"/>
    <cellStyle name="Normal 4 3 4 3 6 3" xfId="5954"/>
    <cellStyle name="Normal 4 3 4 3 7" xfId="5955"/>
    <cellStyle name="Normal 4 3 4 3 8" xfId="5956"/>
    <cellStyle name="Normal 4 3 4 3 9" xfId="5957"/>
    <cellStyle name="Normal 4 3 4 4" xfId="5958"/>
    <cellStyle name="Normal 4 3 4 4 2" xfId="5959"/>
    <cellStyle name="Normal 4 3 4 4 2 2" xfId="5960"/>
    <cellStyle name="Normal 4 3 4 4 2 2 2" xfId="5961"/>
    <cellStyle name="Normal 4 3 4 4 2 2 2 2" xfId="5962"/>
    <cellStyle name="Normal 4 3 4 4 2 2 2 2 2" xfId="5963"/>
    <cellStyle name="Normal 4 3 4 4 2 2 2 2 3" xfId="5964"/>
    <cellStyle name="Normal 4 3 4 4 2 2 2 3" xfId="5965"/>
    <cellStyle name="Normal 4 3 4 4 2 2 2 4" xfId="5966"/>
    <cellStyle name="Normal 4 3 4 4 2 2 2 5" xfId="5967"/>
    <cellStyle name="Normal 4 3 4 4 2 2 3" xfId="5968"/>
    <cellStyle name="Normal 4 3 4 4 2 2 3 2" xfId="5969"/>
    <cellStyle name="Normal 4 3 4 4 2 2 3 2 2" xfId="5970"/>
    <cellStyle name="Normal 4 3 4 4 2 2 3 2 3" xfId="5971"/>
    <cellStyle name="Normal 4 3 4 4 2 2 3 3" xfId="5972"/>
    <cellStyle name="Normal 4 3 4 4 2 2 3 4" xfId="5973"/>
    <cellStyle name="Normal 4 3 4 4 2 2 3 5" xfId="5974"/>
    <cellStyle name="Normal 4 3 4 4 2 2 4" xfId="5975"/>
    <cellStyle name="Normal 4 3 4 4 2 2 4 2" xfId="5976"/>
    <cellStyle name="Normal 4 3 4 4 2 2 4 3" xfId="5977"/>
    <cellStyle name="Normal 4 3 4 4 2 2 5" xfId="5978"/>
    <cellStyle name="Normal 4 3 4 4 2 2 6" xfId="5979"/>
    <cellStyle name="Normal 4 3 4 4 2 2 7" xfId="5980"/>
    <cellStyle name="Normal 4 3 4 4 2 3" xfId="5981"/>
    <cellStyle name="Normal 4 3 4 4 2 3 2" xfId="5982"/>
    <cellStyle name="Normal 4 3 4 4 2 3 2 2" xfId="5983"/>
    <cellStyle name="Normal 4 3 4 4 2 3 2 3" xfId="5984"/>
    <cellStyle name="Normal 4 3 4 4 2 3 3" xfId="5985"/>
    <cellStyle name="Normal 4 3 4 4 2 3 4" xfId="5986"/>
    <cellStyle name="Normal 4 3 4 4 2 3 5" xfId="5987"/>
    <cellStyle name="Normal 4 3 4 4 2 4" xfId="5988"/>
    <cellStyle name="Normal 4 3 4 4 2 4 2" xfId="5989"/>
    <cellStyle name="Normal 4 3 4 4 2 4 2 2" xfId="5990"/>
    <cellStyle name="Normal 4 3 4 4 2 4 2 3" xfId="5991"/>
    <cellStyle name="Normal 4 3 4 4 2 4 3" xfId="5992"/>
    <cellStyle name="Normal 4 3 4 4 2 4 4" xfId="5993"/>
    <cellStyle name="Normal 4 3 4 4 2 4 5" xfId="5994"/>
    <cellStyle name="Normal 4 3 4 4 2 5" xfId="5995"/>
    <cellStyle name="Normal 4 3 4 4 2 5 2" xfId="5996"/>
    <cellStyle name="Normal 4 3 4 4 2 5 3" xfId="5997"/>
    <cellStyle name="Normal 4 3 4 4 2 6" xfId="5998"/>
    <cellStyle name="Normal 4 3 4 4 2 7" xfId="5999"/>
    <cellStyle name="Normal 4 3 4 4 2 8" xfId="6000"/>
    <cellStyle name="Normal 4 3 4 4 3" xfId="6001"/>
    <cellStyle name="Normal 4 3 4 4 3 2" xfId="6002"/>
    <cellStyle name="Normal 4 3 4 4 3 2 2" xfId="6003"/>
    <cellStyle name="Normal 4 3 4 4 3 2 2 2" xfId="6004"/>
    <cellStyle name="Normal 4 3 4 4 3 2 2 3" xfId="6005"/>
    <cellStyle name="Normal 4 3 4 4 3 2 3" xfId="6006"/>
    <cellStyle name="Normal 4 3 4 4 3 2 4" xfId="6007"/>
    <cellStyle name="Normal 4 3 4 4 3 2 5" xfId="6008"/>
    <cellStyle name="Normal 4 3 4 4 3 3" xfId="6009"/>
    <cellStyle name="Normal 4 3 4 4 3 3 2" xfId="6010"/>
    <cellStyle name="Normal 4 3 4 4 3 3 2 2" xfId="6011"/>
    <cellStyle name="Normal 4 3 4 4 3 3 2 3" xfId="6012"/>
    <cellStyle name="Normal 4 3 4 4 3 3 3" xfId="6013"/>
    <cellStyle name="Normal 4 3 4 4 3 3 4" xfId="6014"/>
    <cellStyle name="Normal 4 3 4 4 3 3 5" xfId="6015"/>
    <cellStyle name="Normal 4 3 4 4 3 4" xfId="6016"/>
    <cellStyle name="Normal 4 3 4 4 3 4 2" xfId="6017"/>
    <cellStyle name="Normal 4 3 4 4 3 4 3" xfId="6018"/>
    <cellStyle name="Normal 4 3 4 4 3 5" xfId="6019"/>
    <cellStyle name="Normal 4 3 4 4 3 6" xfId="6020"/>
    <cellStyle name="Normal 4 3 4 4 3 7" xfId="6021"/>
    <cellStyle name="Normal 4 3 4 4 4" xfId="6022"/>
    <cellStyle name="Normal 4 3 4 4 4 2" xfId="6023"/>
    <cellStyle name="Normal 4 3 4 4 4 2 2" xfId="6024"/>
    <cellStyle name="Normal 4 3 4 4 4 2 3" xfId="6025"/>
    <cellStyle name="Normal 4 3 4 4 4 3" xfId="6026"/>
    <cellStyle name="Normal 4 3 4 4 4 4" xfId="6027"/>
    <cellStyle name="Normal 4 3 4 4 4 5" xfId="6028"/>
    <cellStyle name="Normal 4 3 4 4 5" xfId="6029"/>
    <cellStyle name="Normal 4 3 4 4 5 2" xfId="6030"/>
    <cellStyle name="Normal 4 3 4 4 5 2 2" xfId="6031"/>
    <cellStyle name="Normal 4 3 4 4 5 2 3" xfId="6032"/>
    <cellStyle name="Normal 4 3 4 4 5 3" xfId="6033"/>
    <cellStyle name="Normal 4 3 4 4 5 4" xfId="6034"/>
    <cellStyle name="Normal 4 3 4 4 5 5" xfId="6035"/>
    <cellStyle name="Normal 4 3 4 4 6" xfId="6036"/>
    <cellStyle name="Normal 4 3 4 4 6 2" xfId="6037"/>
    <cellStyle name="Normal 4 3 4 4 6 3" xfId="6038"/>
    <cellStyle name="Normal 4 3 4 4 7" xfId="6039"/>
    <cellStyle name="Normal 4 3 4 4 8" xfId="6040"/>
    <cellStyle name="Normal 4 3 4 4 9" xfId="6041"/>
    <cellStyle name="Normal 4 3 4 5" xfId="6042"/>
    <cellStyle name="Normal 4 3 4 5 2" xfId="6043"/>
    <cellStyle name="Normal 4 3 4 5 2 2" xfId="6044"/>
    <cellStyle name="Normal 4 3 4 5 2 2 2" xfId="6045"/>
    <cellStyle name="Normal 4 3 4 5 2 2 2 2" xfId="6046"/>
    <cellStyle name="Normal 4 3 4 5 2 2 2 3" xfId="6047"/>
    <cellStyle name="Normal 4 3 4 5 2 2 3" xfId="6048"/>
    <cellStyle name="Normal 4 3 4 5 2 2 4" xfId="6049"/>
    <cellStyle name="Normal 4 3 4 5 2 2 5" xfId="6050"/>
    <cellStyle name="Normal 4 3 4 5 2 3" xfId="6051"/>
    <cellStyle name="Normal 4 3 4 5 2 3 2" xfId="6052"/>
    <cellStyle name="Normal 4 3 4 5 2 3 2 2" xfId="6053"/>
    <cellStyle name="Normal 4 3 4 5 2 3 2 3" xfId="6054"/>
    <cellStyle name="Normal 4 3 4 5 2 3 3" xfId="6055"/>
    <cellStyle name="Normal 4 3 4 5 2 3 4" xfId="6056"/>
    <cellStyle name="Normal 4 3 4 5 2 3 5" xfId="6057"/>
    <cellStyle name="Normal 4 3 4 5 2 4" xfId="6058"/>
    <cellStyle name="Normal 4 3 4 5 2 4 2" xfId="6059"/>
    <cellStyle name="Normal 4 3 4 5 2 4 3" xfId="6060"/>
    <cellStyle name="Normal 4 3 4 5 2 5" xfId="6061"/>
    <cellStyle name="Normal 4 3 4 5 2 6" xfId="6062"/>
    <cellStyle name="Normal 4 3 4 5 2 7" xfId="6063"/>
    <cellStyle name="Normal 4 3 4 5 3" xfId="6064"/>
    <cellStyle name="Normal 4 3 4 5 3 2" xfId="6065"/>
    <cellStyle name="Normal 4 3 4 5 3 2 2" xfId="6066"/>
    <cellStyle name="Normal 4 3 4 5 3 2 3" xfId="6067"/>
    <cellStyle name="Normal 4 3 4 5 3 3" xfId="6068"/>
    <cellStyle name="Normal 4 3 4 5 3 4" xfId="6069"/>
    <cellStyle name="Normal 4 3 4 5 3 5" xfId="6070"/>
    <cellStyle name="Normal 4 3 4 5 4" xfId="6071"/>
    <cellStyle name="Normal 4 3 4 5 4 2" xfId="6072"/>
    <cellStyle name="Normal 4 3 4 5 4 2 2" xfId="6073"/>
    <cellStyle name="Normal 4 3 4 5 4 2 3" xfId="6074"/>
    <cellStyle name="Normal 4 3 4 5 4 3" xfId="6075"/>
    <cellStyle name="Normal 4 3 4 5 4 4" xfId="6076"/>
    <cellStyle name="Normal 4 3 4 5 4 5" xfId="6077"/>
    <cellStyle name="Normal 4 3 4 5 5" xfId="6078"/>
    <cellStyle name="Normal 4 3 4 5 5 2" xfId="6079"/>
    <cellStyle name="Normal 4 3 4 5 5 3" xfId="6080"/>
    <cellStyle name="Normal 4 3 4 5 6" xfId="6081"/>
    <cellStyle name="Normal 4 3 4 5 7" xfId="6082"/>
    <cellStyle name="Normal 4 3 4 5 8" xfId="6083"/>
    <cellStyle name="Normal 4 3 4 6" xfId="6084"/>
    <cellStyle name="Normal 4 3 4 6 2" xfId="6085"/>
    <cellStyle name="Normal 4 3 4 6 2 2" xfId="6086"/>
    <cellStyle name="Normal 4 3 4 6 2 2 2" xfId="6087"/>
    <cellStyle name="Normal 4 3 4 6 2 2 3" xfId="6088"/>
    <cellStyle name="Normal 4 3 4 6 2 3" xfId="6089"/>
    <cellStyle name="Normal 4 3 4 6 2 4" xfId="6090"/>
    <cellStyle name="Normal 4 3 4 6 2 5" xfId="6091"/>
    <cellStyle name="Normal 4 3 4 6 3" xfId="6092"/>
    <cellStyle name="Normal 4 3 4 6 3 2" xfId="6093"/>
    <cellStyle name="Normal 4 3 4 6 3 2 2" xfId="6094"/>
    <cellStyle name="Normal 4 3 4 6 3 2 3" xfId="6095"/>
    <cellStyle name="Normal 4 3 4 6 3 3" xfId="6096"/>
    <cellStyle name="Normal 4 3 4 6 3 4" xfId="6097"/>
    <cellStyle name="Normal 4 3 4 6 3 5" xfId="6098"/>
    <cellStyle name="Normal 4 3 4 6 4" xfId="6099"/>
    <cellStyle name="Normal 4 3 4 6 4 2" xfId="6100"/>
    <cellStyle name="Normal 4 3 4 6 4 3" xfId="6101"/>
    <cellStyle name="Normal 4 3 4 6 5" xfId="6102"/>
    <cellStyle name="Normal 4 3 4 6 6" xfId="6103"/>
    <cellStyle name="Normal 4 3 4 6 7" xfId="6104"/>
    <cellStyle name="Normal 4 3 4 7" xfId="6105"/>
    <cellStyle name="Normal 4 3 4 7 2" xfId="6106"/>
    <cellStyle name="Normal 4 3 4 7 2 2" xfId="6107"/>
    <cellStyle name="Normal 4 3 4 7 2 3" xfId="6108"/>
    <cellStyle name="Normal 4 3 4 7 3" xfId="6109"/>
    <cellStyle name="Normal 4 3 4 7 4" xfId="6110"/>
    <cellStyle name="Normal 4 3 4 7 5" xfId="6111"/>
    <cellStyle name="Normal 4 3 4 8" xfId="6112"/>
    <cellStyle name="Normal 4 3 4 8 2" xfId="6113"/>
    <cellStyle name="Normal 4 3 4 8 2 2" xfId="6114"/>
    <cellStyle name="Normal 4 3 4 8 2 3" xfId="6115"/>
    <cellStyle name="Normal 4 3 4 8 3" xfId="6116"/>
    <cellStyle name="Normal 4 3 4 8 4" xfId="6117"/>
    <cellStyle name="Normal 4 3 4 8 5" xfId="6118"/>
    <cellStyle name="Normal 4 3 4 9" xfId="6119"/>
    <cellStyle name="Normal 4 3 4 9 2" xfId="6120"/>
    <cellStyle name="Normal 4 3 4 9 3" xfId="6121"/>
    <cellStyle name="Normal 4 3 5" xfId="6122"/>
    <cellStyle name="Normal 4 3 5 2" xfId="6123"/>
    <cellStyle name="Normal 4 3 5 2 2" xfId="6124"/>
    <cellStyle name="Normal 4 3 5 2 2 2" xfId="6125"/>
    <cellStyle name="Normal 4 3 5 2 2 2 2" xfId="6126"/>
    <cellStyle name="Normal 4 3 5 2 2 2 2 2" xfId="6127"/>
    <cellStyle name="Normal 4 3 5 2 2 2 2 3" xfId="6128"/>
    <cellStyle name="Normal 4 3 5 2 2 2 3" xfId="6129"/>
    <cellStyle name="Normal 4 3 5 2 2 2 4" xfId="6130"/>
    <cellStyle name="Normal 4 3 5 2 2 2 5" xfId="6131"/>
    <cellStyle name="Normal 4 3 5 2 2 3" xfId="6132"/>
    <cellStyle name="Normal 4 3 5 2 2 3 2" xfId="6133"/>
    <cellStyle name="Normal 4 3 5 2 2 3 2 2" xfId="6134"/>
    <cellStyle name="Normal 4 3 5 2 2 3 2 3" xfId="6135"/>
    <cellStyle name="Normal 4 3 5 2 2 3 3" xfId="6136"/>
    <cellStyle name="Normal 4 3 5 2 2 3 4" xfId="6137"/>
    <cellStyle name="Normal 4 3 5 2 2 3 5" xfId="6138"/>
    <cellStyle name="Normal 4 3 5 2 2 4" xfId="6139"/>
    <cellStyle name="Normal 4 3 5 2 2 4 2" xfId="6140"/>
    <cellStyle name="Normal 4 3 5 2 2 4 3" xfId="6141"/>
    <cellStyle name="Normal 4 3 5 2 2 5" xfId="6142"/>
    <cellStyle name="Normal 4 3 5 2 2 6" xfId="6143"/>
    <cellStyle name="Normal 4 3 5 2 2 7" xfId="6144"/>
    <cellStyle name="Normal 4 3 5 2 3" xfId="6145"/>
    <cellStyle name="Normal 4 3 5 2 3 2" xfId="6146"/>
    <cellStyle name="Normal 4 3 5 2 3 2 2" xfId="6147"/>
    <cellStyle name="Normal 4 3 5 2 3 2 3" xfId="6148"/>
    <cellStyle name="Normal 4 3 5 2 3 3" xfId="6149"/>
    <cellStyle name="Normal 4 3 5 2 3 4" xfId="6150"/>
    <cellStyle name="Normal 4 3 5 2 3 5" xfId="6151"/>
    <cellStyle name="Normal 4 3 5 2 4" xfId="6152"/>
    <cellStyle name="Normal 4 3 5 2 4 2" xfId="6153"/>
    <cellStyle name="Normal 4 3 5 2 4 2 2" xfId="6154"/>
    <cellStyle name="Normal 4 3 5 2 4 2 3" xfId="6155"/>
    <cellStyle name="Normal 4 3 5 2 4 3" xfId="6156"/>
    <cellStyle name="Normal 4 3 5 2 4 4" xfId="6157"/>
    <cellStyle name="Normal 4 3 5 2 4 5" xfId="6158"/>
    <cellStyle name="Normal 4 3 5 2 5" xfId="6159"/>
    <cellStyle name="Normal 4 3 5 2 5 2" xfId="6160"/>
    <cellStyle name="Normal 4 3 5 2 5 3" xfId="6161"/>
    <cellStyle name="Normal 4 3 5 2 6" xfId="6162"/>
    <cellStyle name="Normal 4 3 5 2 7" xfId="6163"/>
    <cellStyle name="Normal 4 3 5 2 8" xfId="6164"/>
    <cellStyle name="Normal 4 3 5 3" xfId="6165"/>
    <cellStyle name="Normal 4 3 5 3 2" xfId="6166"/>
    <cellStyle name="Normal 4 3 5 3 2 2" xfId="6167"/>
    <cellStyle name="Normal 4 3 5 3 2 2 2" xfId="6168"/>
    <cellStyle name="Normal 4 3 5 3 2 2 3" xfId="6169"/>
    <cellStyle name="Normal 4 3 5 3 2 3" xfId="6170"/>
    <cellStyle name="Normal 4 3 5 3 2 4" xfId="6171"/>
    <cellStyle name="Normal 4 3 5 3 2 5" xfId="6172"/>
    <cellStyle name="Normal 4 3 5 3 3" xfId="6173"/>
    <cellStyle name="Normal 4 3 5 3 3 2" xfId="6174"/>
    <cellStyle name="Normal 4 3 5 3 3 2 2" xfId="6175"/>
    <cellStyle name="Normal 4 3 5 3 3 2 3" xfId="6176"/>
    <cellStyle name="Normal 4 3 5 3 3 3" xfId="6177"/>
    <cellStyle name="Normal 4 3 5 3 3 4" xfId="6178"/>
    <cellStyle name="Normal 4 3 5 3 3 5" xfId="6179"/>
    <cellStyle name="Normal 4 3 5 3 4" xfId="6180"/>
    <cellStyle name="Normal 4 3 5 3 4 2" xfId="6181"/>
    <cellStyle name="Normal 4 3 5 3 4 3" xfId="6182"/>
    <cellStyle name="Normal 4 3 5 3 5" xfId="6183"/>
    <cellStyle name="Normal 4 3 5 3 6" xfId="6184"/>
    <cellStyle name="Normal 4 3 5 3 7" xfId="6185"/>
    <cellStyle name="Normal 4 3 5 4" xfId="6186"/>
    <cellStyle name="Normal 4 3 5 4 2" xfId="6187"/>
    <cellStyle name="Normal 4 3 5 4 2 2" xfId="6188"/>
    <cellStyle name="Normal 4 3 5 4 2 3" xfId="6189"/>
    <cellStyle name="Normal 4 3 5 4 3" xfId="6190"/>
    <cellStyle name="Normal 4 3 5 4 4" xfId="6191"/>
    <cellStyle name="Normal 4 3 5 4 5" xfId="6192"/>
    <cellStyle name="Normal 4 3 5 5" xfId="6193"/>
    <cellStyle name="Normal 4 3 5 5 2" xfId="6194"/>
    <cellStyle name="Normal 4 3 5 5 2 2" xfId="6195"/>
    <cellStyle name="Normal 4 3 5 5 2 3" xfId="6196"/>
    <cellStyle name="Normal 4 3 5 5 3" xfId="6197"/>
    <cellStyle name="Normal 4 3 5 5 4" xfId="6198"/>
    <cellStyle name="Normal 4 3 5 5 5" xfId="6199"/>
    <cellStyle name="Normal 4 3 5 6" xfId="6200"/>
    <cellStyle name="Normal 4 3 5 6 2" xfId="6201"/>
    <cellStyle name="Normal 4 3 5 6 3" xfId="6202"/>
    <cellStyle name="Normal 4 3 5 7" xfId="6203"/>
    <cellStyle name="Normal 4 3 5 8" xfId="6204"/>
    <cellStyle name="Normal 4 3 5 9" xfId="6205"/>
    <cellStyle name="Normal 4 3 6" xfId="6206"/>
    <cellStyle name="Normal 4 3 6 2" xfId="6207"/>
    <cellStyle name="Normal 4 3 6 2 2" xfId="6208"/>
    <cellStyle name="Normal 4 3 6 2 2 2" xfId="6209"/>
    <cellStyle name="Normal 4 3 6 2 2 2 2" xfId="6210"/>
    <cellStyle name="Normal 4 3 6 2 2 2 2 2" xfId="6211"/>
    <cellStyle name="Normal 4 3 6 2 2 2 2 3" xfId="6212"/>
    <cellStyle name="Normal 4 3 6 2 2 2 3" xfId="6213"/>
    <cellStyle name="Normal 4 3 6 2 2 2 4" xfId="6214"/>
    <cellStyle name="Normal 4 3 6 2 2 2 5" xfId="6215"/>
    <cellStyle name="Normal 4 3 6 2 2 3" xfId="6216"/>
    <cellStyle name="Normal 4 3 6 2 2 3 2" xfId="6217"/>
    <cellStyle name="Normal 4 3 6 2 2 3 2 2" xfId="6218"/>
    <cellStyle name="Normal 4 3 6 2 2 3 2 3" xfId="6219"/>
    <cellStyle name="Normal 4 3 6 2 2 3 3" xfId="6220"/>
    <cellStyle name="Normal 4 3 6 2 2 3 4" xfId="6221"/>
    <cellStyle name="Normal 4 3 6 2 2 3 5" xfId="6222"/>
    <cellStyle name="Normal 4 3 6 2 2 4" xfId="6223"/>
    <cellStyle name="Normal 4 3 6 2 2 4 2" xfId="6224"/>
    <cellStyle name="Normal 4 3 6 2 2 4 3" xfId="6225"/>
    <cellStyle name="Normal 4 3 6 2 2 5" xfId="6226"/>
    <cellStyle name="Normal 4 3 6 2 2 6" xfId="6227"/>
    <cellStyle name="Normal 4 3 6 2 2 7" xfId="6228"/>
    <cellStyle name="Normal 4 3 6 2 3" xfId="6229"/>
    <cellStyle name="Normal 4 3 6 2 3 2" xfId="6230"/>
    <cellStyle name="Normal 4 3 6 2 3 2 2" xfId="6231"/>
    <cellStyle name="Normal 4 3 6 2 3 2 3" xfId="6232"/>
    <cellStyle name="Normal 4 3 6 2 3 3" xfId="6233"/>
    <cellStyle name="Normal 4 3 6 2 3 4" xfId="6234"/>
    <cellStyle name="Normal 4 3 6 2 3 5" xfId="6235"/>
    <cellStyle name="Normal 4 3 6 2 4" xfId="6236"/>
    <cellStyle name="Normal 4 3 6 2 4 2" xfId="6237"/>
    <cellStyle name="Normal 4 3 6 2 4 2 2" xfId="6238"/>
    <cellStyle name="Normal 4 3 6 2 4 2 3" xfId="6239"/>
    <cellStyle name="Normal 4 3 6 2 4 3" xfId="6240"/>
    <cellStyle name="Normal 4 3 6 2 4 4" xfId="6241"/>
    <cellStyle name="Normal 4 3 6 2 4 5" xfId="6242"/>
    <cellStyle name="Normal 4 3 6 2 5" xfId="6243"/>
    <cellStyle name="Normal 4 3 6 2 5 2" xfId="6244"/>
    <cellStyle name="Normal 4 3 6 2 5 3" xfId="6245"/>
    <cellStyle name="Normal 4 3 6 2 6" xfId="6246"/>
    <cellStyle name="Normal 4 3 6 2 7" xfId="6247"/>
    <cellStyle name="Normal 4 3 6 2 8" xfId="6248"/>
    <cellStyle name="Normal 4 3 6 3" xfId="6249"/>
    <cellStyle name="Normal 4 3 6 3 2" xfId="6250"/>
    <cellStyle name="Normal 4 3 6 3 2 2" xfId="6251"/>
    <cellStyle name="Normal 4 3 6 3 2 2 2" xfId="6252"/>
    <cellStyle name="Normal 4 3 6 3 2 2 3" xfId="6253"/>
    <cellStyle name="Normal 4 3 6 3 2 3" xfId="6254"/>
    <cellStyle name="Normal 4 3 6 3 2 4" xfId="6255"/>
    <cellStyle name="Normal 4 3 6 3 2 5" xfId="6256"/>
    <cellStyle name="Normal 4 3 6 3 3" xfId="6257"/>
    <cellStyle name="Normal 4 3 6 3 3 2" xfId="6258"/>
    <cellStyle name="Normal 4 3 6 3 3 2 2" xfId="6259"/>
    <cellStyle name="Normal 4 3 6 3 3 2 3" xfId="6260"/>
    <cellStyle name="Normal 4 3 6 3 3 3" xfId="6261"/>
    <cellStyle name="Normal 4 3 6 3 3 4" xfId="6262"/>
    <cellStyle name="Normal 4 3 6 3 3 5" xfId="6263"/>
    <cellStyle name="Normal 4 3 6 3 4" xfId="6264"/>
    <cellStyle name="Normal 4 3 6 3 4 2" xfId="6265"/>
    <cellStyle name="Normal 4 3 6 3 4 3" xfId="6266"/>
    <cellStyle name="Normal 4 3 6 3 5" xfId="6267"/>
    <cellStyle name="Normal 4 3 6 3 6" xfId="6268"/>
    <cellStyle name="Normal 4 3 6 3 7" xfId="6269"/>
    <cellStyle name="Normal 4 3 6 4" xfId="6270"/>
    <cellStyle name="Normal 4 3 6 4 2" xfId="6271"/>
    <cellStyle name="Normal 4 3 6 4 2 2" xfId="6272"/>
    <cellStyle name="Normal 4 3 6 4 2 3" xfId="6273"/>
    <cellStyle name="Normal 4 3 6 4 3" xfId="6274"/>
    <cellStyle name="Normal 4 3 6 4 4" xfId="6275"/>
    <cellStyle name="Normal 4 3 6 4 5" xfId="6276"/>
    <cellStyle name="Normal 4 3 6 5" xfId="6277"/>
    <cellStyle name="Normal 4 3 6 5 2" xfId="6278"/>
    <cellStyle name="Normal 4 3 6 5 2 2" xfId="6279"/>
    <cellStyle name="Normal 4 3 6 5 2 3" xfId="6280"/>
    <cellStyle name="Normal 4 3 6 5 3" xfId="6281"/>
    <cellStyle name="Normal 4 3 6 5 4" xfId="6282"/>
    <cellStyle name="Normal 4 3 6 5 5" xfId="6283"/>
    <cellStyle name="Normal 4 3 6 6" xfId="6284"/>
    <cellStyle name="Normal 4 3 6 6 2" xfId="6285"/>
    <cellStyle name="Normal 4 3 6 6 3" xfId="6286"/>
    <cellStyle name="Normal 4 3 6 7" xfId="6287"/>
    <cellStyle name="Normal 4 3 6 8" xfId="6288"/>
    <cellStyle name="Normal 4 3 6 9" xfId="6289"/>
    <cellStyle name="Normal 4 3 7" xfId="6290"/>
    <cellStyle name="Normal 4 3 7 2" xfId="6291"/>
    <cellStyle name="Normal 4 3 7 2 2" xfId="6292"/>
    <cellStyle name="Normal 4 3 7 2 2 2" xfId="6293"/>
    <cellStyle name="Normal 4 3 7 2 2 2 2" xfId="6294"/>
    <cellStyle name="Normal 4 3 7 2 2 2 2 2" xfId="6295"/>
    <cellStyle name="Normal 4 3 7 2 2 2 2 3" xfId="6296"/>
    <cellStyle name="Normal 4 3 7 2 2 2 3" xfId="6297"/>
    <cellStyle name="Normal 4 3 7 2 2 2 4" xfId="6298"/>
    <cellStyle name="Normal 4 3 7 2 2 2 5" xfId="6299"/>
    <cellStyle name="Normal 4 3 7 2 2 3" xfId="6300"/>
    <cellStyle name="Normal 4 3 7 2 2 3 2" xfId="6301"/>
    <cellStyle name="Normal 4 3 7 2 2 3 2 2" xfId="6302"/>
    <cellStyle name="Normal 4 3 7 2 2 3 2 3" xfId="6303"/>
    <cellStyle name="Normal 4 3 7 2 2 3 3" xfId="6304"/>
    <cellStyle name="Normal 4 3 7 2 2 3 4" xfId="6305"/>
    <cellStyle name="Normal 4 3 7 2 2 3 5" xfId="6306"/>
    <cellStyle name="Normal 4 3 7 2 2 4" xfId="6307"/>
    <cellStyle name="Normal 4 3 7 2 2 4 2" xfId="6308"/>
    <cellStyle name="Normal 4 3 7 2 2 4 3" xfId="6309"/>
    <cellStyle name="Normal 4 3 7 2 2 5" xfId="6310"/>
    <cellStyle name="Normal 4 3 7 2 2 6" xfId="6311"/>
    <cellStyle name="Normal 4 3 7 2 2 7" xfId="6312"/>
    <cellStyle name="Normal 4 3 7 2 3" xfId="6313"/>
    <cellStyle name="Normal 4 3 7 2 3 2" xfId="6314"/>
    <cellStyle name="Normal 4 3 7 2 3 2 2" xfId="6315"/>
    <cellStyle name="Normal 4 3 7 2 3 2 3" xfId="6316"/>
    <cellStyle name="Normal 4 3 7 2 3 3" xfId="6317"/>
    <cellStyle name="Normal 4 3 7 2 3 4" xfId="6318"/>
    <cellStyle name="Normal 4 3 7 2 3 5" xfId="6319"/>
    <cellStyle name="Normal 4 3 7 2 4" xfId="6320"/>
    <cellStyle name="Normal 4 3 7 2 4 2" xfId="6321"/>
    <cellStyle name="Normal 4 3 7 2 4 2 2" xfId="6322"/>
    <cellStyle name="Normal 4 3 7 2 4 2 3" xfId="6323"/>
    <cellStyle name="Normal 4 3 7 2 4 3" xfId="6324"/>
    <cellStyle name="Normal 4 3 7 2 4 4" xfId="6325"/>
    <cellStyle name="Normal 4 3 7 2 4 5" xfId="6326"/>
    <cellStyle name="Normal 4 3 7 2 5" xfId="6327"/>
    <cellStyle name="Normal 4 3 7 2 5 2" xfId="6328"/>
    <cellStyle name="Normal 4 3 7 2 5 3" xfId="6329"/>
    <cellStyle name="Normal 4 3 7 2 6" xfId="6330"/>
    <cellStyle name="Normal 4 3 7 2 7" xfId="6331"/>
    <cellStyle name="Normal 4 3 7 2 8" xfId="6332"/>
    <cellStyle name="Normal 4 3 7 3" xfId="6333"/>
    <cellStyle name="Normal 4 3 7 3 2" xfId="6334"/>
    <cellStyle name="Normal 4 3 7 3 2 2" xfId="6335"/>
    <cellStyle name="Normal 4 3 7 3 2 2 2" xfId="6336"/>
    <cellStyle name="Normal 4 3 7 3 2 2 3" xfId="6337"/>
    <cellStyle name="Normal 4 3 7 3 2 3" xfId="6338"/>
    <cellStyle name="Normal 4 3 7 3 2 4" xfId="6339"/>
    <cellStyle name="Normal 4 3 7 3 2 5" xfId="6340"/>
    <cellStyle name="Normal 4 3 7 3 3" xfId="6341"/>
    <cellStyle name="Normal 4 3 7 3 3 2" xfId="6342"/>
    <cellStyle name="Normal 4 3 7 3 3 2 2" xfId="6343"/>
    <cellStyle name="Normal 4 3 7 3 3 2 3" xfId="6344"/>
    <cellStyle name="Normal 4 3 7 3 3 3" xfId="6345"/>
    <cellStyle name="Normal 4 3 7 3 3 4" xfId="6346"/>
    <cellStyle name="Normal 4 3 7 3 3 5" xfId="6347"/>
    <cellStyle name="Normal 4 3 7 3 4" xfId="6348"/>
    <cellStyle name="Normal 4 3 7 3 4 2" xfId="6349"/>
    <cellStyle name="Normal 4 3 7 3 4 3" xfId="6350"/>
    <cellStyle name="Normal 4 3 7 3 5" xfId="6351"/>
    <cellStyle name="Normal 4 3 7 3 6" xfId="6352"/>
    <cellStyle name="Normal 4 3 7 3 7" xfId="6353"/>
    <cellStyle name="Normal 4 3 7 4" xfId="6354"/>
    <cellStyle name="Normal 4 3 7 4 2" xfId="6355"/>
    <cellStyle name="Normal 4 3 7 4 2 2" xfId="6356"/>
    <cellStyle name="Normal 4 3 7 4 2 3" xfId="6357"/>
    <cellStyle name="Normal 4 3 7 4 3" xfId="6358"/>
    <cellStyle name="Normal 4 3 7 4 4" xfId="6359"/>
    <cellStyle name="Normal 4 3 7 4 5" xfId="6360"/>
    <cellStyle name="Normal 4 3 7 5" xfId="6361"/>
    <cellStyle name="Normal 4 3 7 5 2" xfId="6362"/>
    <cellStyle name="Normal 4 3 7 5 2 2" xfId="6363"/>
    <cellStyle name="Normal 4 3 7 5 2 3" xfId="6364"/>
    <cellStyle name="Normal 4 3 7 5 3" xfId="6365"/>
    <cellStyle name="Normal 4 3 7 5 4" xfId="6366"/>
    <cellStyle name="Normal 4 3 7 5 5" xfId="6367"/>
    <cellStyle name="Normal 4 3 7 6" xfId="6368"/>
    <cellStyle name="Normal 4 3 7 6 2" xfId="6369"/>
    <cellStyle name="Normal 4 3 7 6 3" xfId="6370"/>
    <cellStyle name="Normal 4 3 7 7" xfId="6371"/>
    <cellStyle name="Normal 4 3 7 8" xfId="6372"/>
    <cellStyle name="Normal 4 3 7 9" xfId="6373"/>
    <cellStyle name="Normal 4 3 8" xfId="6374"/>
    <cellStyle name="Normal 4 3 8 2" xfId="6375"/>
    <cellStyle name="Normal 4 3 8 2 2" xfId="6376"/>
    <cellStyle name="Normal 4 3 8 2 2 2" xfId="6377"/>
    <cellStyle name="Normal 4 3 8 2 2 2 2" xfId="6378"/>
    <cellStyle name="Normal 4 3 8 2 2 2 3" xfId="6379"/>
    <cellStyle name="Normal 4 3 8 2 2 3" xfId="6380"/>
    <cellStyle name="Normal 4 3 8 2 2 4" xfId="6381"/>
    <cellStyle name="Normal 4 3 8 2 2 5" xfId="6382"/>
    <cellStyle name="Normal 4 3 8 2 3" xfId="6383"/>
    <cellStyle name="Normal 4 3 8 2 3 2" xfId="6384"/>
    <cellStyle name="Normal 4 3 8 2 3 2 2" xfId="6385"/>
    <cellStyle name="Normal 4 3 8 2 3 2 3" xfId="6386"/>
    <cellStyle name="Normal 4 3 8 2 3 3" xfId="6387"/>
    <cellStyle name="Normal 4 3 8 2 3 4" xfId="6388"/>
    <cellStyle name="Normal 4 3 8 2 3 5" xfId="6389"/>
    <cellStyle name="Normal 4 3 8 2 4" xfId="6390"/>
    <cellStyle name="Normal 4 3 8 2 4 2" xfId="6391"/>
    <cellStyle name="Normal 4 3 8 2 4 3" xfId="6392"/>
    <cellStyle name="Normal 4 3 8 2 5" xfId="6393"/>
    <cellStyle name="Normal 4 3 8 2 6" xfId="6394"/>
    <cellStyle name="Normal 4 3 8 2 7" xfId="6395"/>
    <cellStyle name="Normal 4 3 8 3" xfId="6396"/>
    <cellStyle name="Normal 4 3 8 3 2" xfId="6397"/>
    <cellStyle name="Normal 4 3 8 3 2 2" xfId="6398"/>
    <cellStyle name="Normal 4 3 8 3 2 3" xfId="6399"/>
    <cellStyle name="Normal 4 3 8 3 3" xfId="6400"/>
    <cellStyle name="Normal 4 3 8 3 4" xfId="6401"/>
    <cellStyle name="Normal 4 3 8 3 5" xfId="6402"/>
    <cellStyle name="Normal 4 3 8 4" xfId="6403"/>
    <cellStyle name="Normal 4 3 8 4 2" xfId="6404"/>
    <cellStyle name="Normal 4 3 8 4 2 2" xfId="6405"/>
    <cellStyle name="Normal 4 3 8 4 2 3" xfId="6406"/>
    <cellStyle name="Normal 4 3 8 4 3" xfId="6407"/>
    <cellStyle name="Normal 4 3 8 4 4" xfId="6408"/>
    <cellStyle name="Normal 4 3 8 4 5" xfId="6409"/>
    <cellStyle name="Normal 4 3 8 5" xfId="6410"/>
    <cellStyle name="Normal 4 3 8 5 2" xfId="6411"/>
    <cellStyle name="Normal 4 3 8 5 3" xfId="6412"/>
    <cellStyle name="Normal 4 3 8 6" xfId="6413"/>
    <cellStyle name="Normal 4 3 8 7" xfId="6414"/>
    <cellStyle name="Normal 4 3 8 8" xfId="6415"/>
    <cellStyle name="Normal 4 3 9" xfId="6416"/>
    <cellStyle name="Normal 4 3 9 2" xfId="6417"/>
    <cellStyle name="Normal 4 3 9 2 2" xfId="6418"/>
    <cellStyle name="Normal 4 3 9 2 2 2" xfId="6419"/>
    <cellStyle name="Normal 4 3 9 2 2 3" xfId="6420"/>
    <cellStyle name="Normal 4 3 9 2 3" xfId="6421"/>
    <cellStyle name="Normal 4 3 9 2 4" xfId="6422"/>
    <cellStyle name="Normal 4 3 9 2 5" xfId="6423"/>
    <cellStyle name="Normal 4 3 9 3" xfId="6424"/>
    <cellStyle name="Normal 4 3 9 3 2" xfId="6425"/>
    <cellStyle name="Normal 4 3 9 3 2 2" xfId="6426"/>
    <cellStyle name="Normal 4 3 9 3 2 3" xfId="6427"/>
    <cellStyle name="Normal 4 3 9 3 3" xfId="6428"/>
    <cellStyle name="Normal 4 3 9 3 4" xfId="6429"/>
    <cellStyle name="Normal 4 3 9 3 5" xfId="6430"/>
    <cellStyle name="Normal 4 3 9 4" xfId="6431"/>
    <cellStyle name="Normal 4 3 9 4 2" xfId="6432"/>
    <cellStyle name="Normal 4 3 9 4 3" xfId="6433"/>
    <cellStyle name="Normal 4 3 9 5" xfId="6434"/>
    <cellStyle name="Normal 4 3 9 6" xfId="6435"/>
    <cellStyle name="Normal 4 3 9 7" xfId="6436"/>
    <cellStyle name="Normal 4 4" xfId="601"/>
    <cellStyle name="Normal 4 4 10" xfId="6437"/>
    <cellStyle name="Normal 4 4 10 2" xfId="6438"/>
    <cellStyle name="Normal 4 4 10 2 2" xfId="6439"/>
    <cellStyle name="Normal 4 4 10 2 3" xfId="6440"/>
    <cellStyle name="Normal 4 4 10 3" xfId="6441"/>
    <cellStyle name="Normal 4 4 10 4" xfId="6442"/>
    <cellStyle name="Normal 4 4 10 5" xfId="6443"/>
    <cellStyle name="Normal 4 4 11" xfId="6444"/>
    <cellStyle name="Normal 4 4 11 2" xfId="6445"/>
    <cellStyle name="Normal 4 4 11 3" xfId="6446"/>
    <cellStyle name="Normal 4 4 12" xfId="6447"/>
    <cellStyle name="Normal 4 4 13" xfId="6448"/>
    <cellStyle name="Normal 4 4 14" xfId="6449"/>
    <cellStyle name="Normal 4 4 2" xfId="6450"/>
    <cellStyle name="Normal 4 4 2 10" xfId="6451"/>
    <cellStyle name="Normal 4 4 2 10 2" xfId="6452"/>
    <cellStyle name="Normal 4 4 2 10 3" xfId="6453"/>
    <cellStyle name="Normal 4 4 2 11" xfId="6454"/>
    <cellStyle name="Normal 4 4 2 12" xfId="6455"/>
    <cellStyle name="Normal 4 4 2 13" xfId="6456"/>
    <cellStyle name="Normal 4 4 2 2" xfId="6457"/>
    <cellStyle name="Normal 4 4 2 2 2" xfId="6458"/>
    <cellStyle name="Normal 4 4 2 2 2 2" xfId="6459"/>
    <cellStyle name="Normal 4 4 2 2 2 2 2" xfId="6460"/>
    <cellStyle name="Normal 4 4 2 2 2 2 2 2" xfId="6461"/>
    <cellStyle name="Normal 4 4 2 2 2 2 2 2 2" xfId="6462"/>
    <cellStyle name="Normal 4 4 2 2 2 2 2 2 3" xfId="6463"/>
    <cellStyle name="Normal 4 4 2 2 2 2 2 3" xfId="6464"/>
    <cellStyle name="Normal 4 4 2 2 2 2 2 4" xfId="6465"/>
    <cellStyle name="Normal 4 4 2 2 2 2 2 5" xfId="6466"/>
    <cellStyle name="Normal 4 4 2 2 2 2 3" xfId="6467"/>
    <cellStyle name="Normal 4 4 2 2 2 2 3 2" xfId="6468"/>
    <cellStyle name="Normal 4 4 2 2 2 2 3 2 2" xfId="6469"/>
    <cellStyle name="Normal 4 4 2 2 2 2 3 2 3" xfId="6470"/>
    <cellStyle name="Normal 4 4 2 2 2 2 3 3" xfId="6471"/>
    <cellStyle name="Normal 4 4 2 2 2 2 3 4" xfId="6472"/>
    <cellStyle name="Normal 4 4 2 2 2 2 3 5" xfId="6473"/>
    <cellStyle name="Normal 4 4 2 2 2 2 4" xfId="6474"/>
    <cellStyle name="Normal 4 4 2 2 2 2 4 2" xfId="6475"/>
    <cellStyle name="Normal 4 4 2 2 2 2 4 3" xfId="6476"/>
    <cellStyle name="Normal 4 4 2 2 2 2 5" xfId="6477"/>
    <cellStyle name="Normal 4 4 2 2 2 2 6" xfId="6478"/>
    <cellStyle name="Normal 4 4 2 2 2 2 7" xfId="6479"/>
    <cellStyle name="Normal 4 4 2 2 2 3" xfId="6480"/>
    <cellStyle name="Normal 4 4 2 2 2 3 2" xfId="6481"/>
    <cellStyle name="Normal 4 4 2 2 2 3 2 2" xfId="6482"/>
    <cellStyle name="Normal 4 4 2 2 2 3 2 3" xfId="6483"/>
    <cellStyle name="Normal 4 4 2 2 2 3 3" xfId="6484"/>
    <cellStyle name="Normal 4 4 2 2 2 3 4" xfId="6485"/>
    <cellStyle name="Normal 4 4 2 2 2 3 5" xfId="6486"/>
    <cellStyle name="Normal 4 4 2 2 2 4" xfId="6487"/>
    <cellStyle name="Normal 4 4 2 2 2 4 2" xfId="6488"/>
    <cellStyle name="Normal 4 4 2 2 2 4 2 2" xfId="6489"/>
    <cellStyle name="Normal 4 4 2 2 2 4 2 3" xfId="6490"/>
    <cellStyle name="Normal 4 4 2 2 2 4 3" xfId="6491"/>
    <cellStyle name="Normal 4 4 2 2 2 4 4" xfId="6492"/>
    <cellStyle name="Normal 4 4 2 2 2 4 5" xfId="6493"/>
    <cellStyle name="Normal 4 4 2 2 2 5" xfId="6494"/>
    <cellStyle name="Normal 4 4 2 2 2 5 2" xfId="6495"/>
    <cellStyle name="Normal 4 4 2 2 2 5 3" xfId="6496"/>
    <cellStyle name="Normal 4 4 2 2 2 6" xfId="6497"/>
    <cellStyle name="Normal 4 4 2 2 2 7" xfId="6498"/>
    <cellStyle name="Normal 4 4 2 2 2 8" xfId="6499"/>
    <cellStyle name="Normal 4 4 2 2 3" xfId="6500"/>
    <cellStyle name="Normal 4 4 2 2 3 2" xfId="6501"/>
    <cellStyle name="Normal 4 4 2 2 3 2 2" xfId="6502"/>
    <cellStyle name="Normal 4 4 2 2 3 2 2 2" xfId="6503"/>
    <cellStyle name="Normal 4 4 2 2 3 2 2 3" xfId="6504"/>
    <cellStyle name="Normal 4 4 2 2 3 2 3" xfId="6505"/>
    <cellStyle name="Normal 4 4 2 2 3 2 4" xfId="6506"/>
    <cellStyle name="Normal 4 4 2 2 3 2 5" xfId="6507"/>
    <cellStyle name="Normal 4 4 2 2 3 3" xfId="6508"/>
    <cellStyle name="Normal 4 4 2 2 3 3 2" xfId="6509"/>
    <cellStyle name="Normal 4 4 2 2 3 3 2 2" xfId="6510"/>
    <cellStyle name="Normal 4 4 2 2 3 3 2 3" xfId="6511"/>
    <cellStyle name="Normal 4 4 2 2 3 3 3" xfId="6512"/>
    <cellStyle name="Normal 4 4 2 2 3 3 4" xfId="6513"/>
    <cellStyle name="Normal 4 4 2 2 3 3 5" xfId="6514"/>
    <cellStyle name="Normal 4 4 2 2 3 4" xfId="6515"/>
    <cellStyle name="Normal 4 4 2 2 3 4 2" xfId="6516"/>
    <cellStyle name="Normal 4 4 2 2 3 4 3" xfId="6517"/>
    <cellStyle name="Normal 4 4 2 2 3 5" xfId="6518"/>
    <cellStyle name="Normal 4 4 2 2 3 6" xfId="6519"/>
    <cellStyle name="Normal 4 4 2 2 3 7" xfId="6520"/>
    <cellStyle name="Normal 4 4 2 2 4" xfId="6521"/>
    <cellStyle name="Normal 4 4 2 2 4 2" xfId="6522"/>
    <cellStyle name="Normal 4 4 2 2 4 2 2" xfId="6523"/>
    <cellStyle name="Normal 4 4 2 2 4 2 3" xfId="6524"/>
    <cellStyle name="Normal 4 4 2 2 4 3" xfId="6525"/>
    <cellStyle name="Normal 4 4 2 2 4 4" xfId="6526"/>
    <cellStyle name="Normal 4 4 2 2 4 5" xfId="6527"/>
    <cellStyle name="Normal 4 4 2 2 5" xfId="6528"/>
    <cellStyle name="Normal 4 4 2 2 5 2" xfId="6529"/>
    <cellStyle name="Normal 4 4 2 2 5 2 2" xfId="6530"/>
    <cellStyle name="Normal 4 4 2 2 5 2 3" xfId="6531"/>
    <cellStyle name="Normal 4 4 2 2 5 3" xfId="6532"/>
    <cellStyle name="Normal 4 4 2 2 5 4" xfId="6533"/>
    <cellStyle name="Normal 4 4 2 2 5 5" xfId="6534"/>
    <cellStyle name="Normal 4 4 2 2 6" xfId="6535"/>
    <cellStyle name="Normal 4 4 2 2 6 2" xfId="6536"/>
    <cellStyle name="Normal 4 4 2 2 6 3" xfId="6537"/>
    <cellStyle name="Normal 4 4 2 2 7" xfId="6538"/>
    <cellStyle name="Normal 4 4 2 2 8" xfId="6539"/>
    <cellStyle name="Normal 4 4 2 2 9" xfId="6540"/>
    <cellStyle name="Normal 4 4 2 3" xfId="6541"/>
    <cellStyle name="Normal 4 4 2 3 2" xfId="6542"/>
    <cellStyle name="Normal 4 4 2 3 2 2" xfId="6543"/>
    <cellStyle name="Normal 4 4 2 3 2 2 2" xfId="6544"/>
    <cellStyle name="Normal 4 4 2 3 2 2 2 2" xfId="6545"/>
    <cellStyle name="Normal 4 4 2 3 2 2 2 2 2" xfId="6546"/>
    <cellStyle name="Normal 4 4 2 3 2 2 2 2 3" xfId="6547"/>
    <cellStyle name="Normal 4 4 2 3 2 2 2 3" xfId="6548"/>
    <cellStyle name="Normal 4 4 2 3 2 2 2 4" xfId="6549"/>
    <cellStyle name="Normal 4 4 2 3 2 2 2 5" xfId="6550"/>
    <cellStyle name="Normal 4 4 2 3 2 2 3" xfId="6551"/>
    <cellStyle name="Normal 4 4 2 3 2 2 3 2" xfId="6552"/>
    <cellStyle name="Normal 4 4 2 3 2 2 3 2 2" xfId="6553"/>
    <cellStyle name="Normal 4 4 2 3 2 2 3 2 3" xfId="6554"/>
    <cellStyle name="Normal 4 4 2 3 2 2 3 3" xfId="6555"/>
    <cellStyle name="Normal 4 4 2 3 2 2 3 4" xfId="6556"/>
    <cellStyle name="Normal 4 4 2 3 2 2 3 5" xfId="6557"/>
    <cellStyle name="Normal 4 4 2 3 2 2 4" xfId="6558"/>
    <cellStyle name="Normal 4 4 2 3 2 2 4 2" xfId="6559"/>
    <cellStyle name="Normal 4 4 2 3 2 2 4 3" xfId="6560"/>
    <cellStyle name="Normal 4 4 2 3 2 2 5" xfId="6561"/>
    <cellStyle name="Normal 4 4 2 3 2 2 6" xfId="6562"/>
    <cellStyle name="Normal 4 4 2 3 2 2 7" xfId="6563"/>
    <cellStyle name="Normal 4 4 2 3 2 3" xfId="6564"/>
    <cellStyle name="Normal 4 4 2 3 2 3 2" xfId="6565"/>
    <cellStyle name="Normal 4 4 2 3 2 3 2 2" xfId="6566"/>
    <cellStyle name="Normal 4 4 2 3 2 3 2 3" xfId="6567"/>
    <cellStyle name="Normal 4 4 2 3 2 3 3" xfId="6568"/>
    <cellStyle name="Normal 4 4 2 3 2 3 4" xfId="6569"/>
    <cellStyle name="Normal 4 4 2 3 2 3 5" xfId="6570"/>
    <cellStyle name="Normal 4 4 2 3 2 4" xfId="6571"/>
    <cellStyle name="Normal 4 4 2 3 2 4 2" xfId="6572"/>
    <cellStyle name="Normal 4 4 2 3 2 4 2 2" xfId="6573"/>
    <cellStyle name="Normal 4 4 2 3 2 4 2 3" xfId="6574"/>
    <cellStyle name="Normal 4 4 2 3 2 4 3" xfId="6575"/>
    <cellStyle name="Normal 4 4 2 3 2 4 4" xfId="6576"/>
    <cellStyle name="Normal 4 4 2 3 2 4 5" xfId="6577"/>
    <cellStyle name="Normal 4 4 2 3 2 5" xfId="6578"/>
    <cellStyle name="Normal 4 4 2 3 2 5 2" xfId="6579"/>
    <cellStyle name="Normal 4 4 2 3 2 5 3" xfId="6580"/>
    <cellStyle name="Normal 4 4 2 3 2 6" xfId="6581"/>
    <cellStyle name="Normal 4 4 2 3 2 7" xfId="6582"/>
    <cellStyle name="Normal 4 4 2 3 2 8" xfId="6583"/>
    <cellStyle name="Normal 4 4 2 3 3" xfId="6584"/>
    <cellStyle name="Normal 4 4 2 3 3 2" xfId="6585"/>
    <cellStyle name="Normal 4 4 2 3 3 2 2" xfId="6586"/>
    <cellStyle name="Normal 4 4 2 3 3 2 2 2" xfId="6587"/>
    <cellStyle name="Normal 4 4 2 3 3 2 2 3" xfId="6588"/>
    <cellStyle name="Normal 4 4 2 3 3 2 3" xfId="6589"/>
    <cellStyle name="Normal 4 4 2 3 3 2 4" xfId="6590"/>
    <cellStyle name="Normal 4 4 2 3 3 2 5" xfId="6591"/>
    <cellStyle name="Normal 4 4 2 3 3 3" xfId="6592"/>
    <cellStyle name="Normal 4 4 2 3 3 3 2" xfId="6593"/>
    <cellStyle name="Normal 4 4 2 3 3 3 2 2" xfId="6594"/>
    <cellStyle name="Normal 4 4 2 3 3 3 2 3" xfId="6595"/>
    <cellStyle name="Normal 4 4 2 3 3 3 3" xfId="6596"/>
    <cellStyle name="Normal 4 4 2 3 3 3 4" xfId="6597"/>
    <cellStyle name="Normal 4 4 2 3 3 3 5" xfId="6598"/>
    <cellStyle name="Normal 4 4 2 3 3 4" xfId="6599"/>
    <cellStyle name="Normal 4 4 2 3 3 4 2" xfId="6600"/>
    <cellStyle name="Normal 4 4 2 3 3 4 3" xfId="6601"/>
    <cellStyle name="Normal 4 4 2 3 3 5" xfId="6602"/>
    <cellStyle name="Normal 4 4 2 3 3 6" xfId="6603"/>
    <cellStyle name="Normal 4 4 2 3 3 7" xfId="6604"/>
    <cellStyle name="Normal 4 4 2 3 4" xfId="6605"/>
    <cellStyle name="Normal 4 4 2 3 4 2" xfId="6606"/>
    <cellStyle name="Normal 4 4 2 3 4 2 2" xfId="6607"/>
    <cellStyle name="Normal 4 4 2 3 4 2 3" xfId="6608"/>
    <cellStyle name="Normal 4 4 2 3 4 3" xfId="6609"/>
    <cellStyle name="Normal 4 4 2 3 4 4" xfId="6610"/>
    <cellStyle name="Normal 4 4 2 3 4 5" xfId="6611"/>
    <cellStyle name="Normal 4 4 2 3 5" xfId="6612"/>
    <cellStyle name="Normal 4 4 2 3 5 2" xfId="6613"/>
    <cellStyle name="Normal 4 4 2 3 5 2 2" xfId="6614"/>
    <cellStyle name="Normal 4 4 2 3 5 2 3" xfId="6615"/>
    <cellStyle name="Normal 4 4 2 3 5 3" xfId="6616"/>
    <cellStyle name="Normal 4 4 2 3 5 4" xfId="6617"/>
    <cellStyle name="Normal 4 4 2 3 5 5" xfId="6618"/>
    <cellStyle name="Normal 4 4 2 3 6" xfId="6619"/>
    <cellStyle name="Normal 4 4 2 3 6 2" xfId="6620"/>
    <cellStyle name="Normal 4 4 2 3 6 3" xfId="6621"/>
    <cellStyle name="Normal 4 4 2 3 7" xfId="6622"/>
    <cellStyle name="Normal 4 4 2 3 8" xfId="6623"/>
    <cellStyle name="Normal 4 4 2 3 9" xfId="6624"/>
    <cellStyle name="Normal 4 4 2 4" xfId="6625"/>
    <cellStyle name="Normal 4 4 2 4 2" xfId="6626"/>
    <cellStyle name="Normal 4 4 2 4 2 2" xfId="6627"/>
    <cellStyle name="Normal 4 4 2 4 2 2 2" xfId="6628"/>
    <cellStyle name="Normal 4 4 2 4 2 2 2 2" xfId="6629"/>
    <cellStyle name="Normal 4 4 2 4 2 2 2 2 2" xfId="6630"/>
    <cellStyle name="Normal 4 4 2 4 2 2 2 2 3" xfId="6631"/>
    <cellStyle name="Normal 4 4 2 4 2 2 2 3" xfId="6632"/>
    <cellStyle name="Normal 4 4 2 4 2 2 2 4" xfId="6633"/>
    <cellStyle name="Normal 4 4 2 4 2 2 2 5" xfId="6634"/>
    <cellStyle name="Normal 4 4 2 4 2 2 3" xfId="6635"/>
    <cellStyle name="Normal 4 4 2 4 2 2 3 2" xfId="6636"/>
    <cellStyle name="Normal 4 4 2 4 2 2 3 2 2" xfId="6637"/>
    <cellStyle name="Normal 4 4 2 4 2 2 3 2 3" xfId="6638"/>
    <cellStyle name="Normal 4 4 2 4 2 2 3 3" xfId="6639"/>
    <cellStyle name="Normal 4 4 2 4 2 2 3 4" xfId="6640"/>
    <cellStyle name="Normal 4 4 2 4 2 2 3 5" xfId="6641"/>
    <cellStyle name="Normal 4 4 2 4 2 2 4" xfId="6642"/>
    <cellStyle name="Normal 4 4 2 4 2 2 4 2" xfId="6643"/>
    <cellStyle name="Normal 4 4 2 4 2 2 4 3" xfId="6644"/>
    <cellStyle name="Normal 4 4 2 4 2 2 5" xfId="6645"/>
    <cellStyle name="Normal 4 4 2 4 2 2 6" xfId="6646"/>
    <cellStyle name="Normal 4 4 2 4 2 2 7" xfId="6647"/>
    <cellStyle name="Normal 4 4 2 4 2 3" xfId="6648"/>
    <cellStyle name="Normal 4 4 2 4 2 3 2" xfId="6649"/>
    <cellStyle name="Normal 4 4 2 4 2 3 2 2" xfId="6650"/>
    <cellStyle name="Normal 4 4 2 4 2 3 2 3" xfId="6651"/>
    <cellStyle name="Normal 4 4 2 4 2 3 3" xfId="6652"/>
    <cellStyle name="Normal 4 4 2 4 2 3 4" xfId="6653"/>
    <cellStyle name="Normal 4 4 2 4 2 3 5" xfId="6654"/>
    <cellStyle name="Normal 4 4 2 4 2 4" xfId="6655"/>
    <cellStyle name="Normal 4 4 2 4 2 4 2" xfId="6656"/>
    <cellStyle name="Normal 4 4 2 4 2 4 2 2" xfId="6657"/>
    <cellStyle name="Normal 4 4 2 4 2 4 2 3" xfId="6658"/>
    <cellStyle name="Normal 4 4 2 4 2 4 3" xfId="6659"/>
    <cellStyle name="Normal 4 4 2 4 2 4 4" xfId="6660"/>
    <cellStyle name="Normal 4 4 2 4 2 4 5" xfId="6661"/>
    <cellStyle name="Normal 4 4 2 4 2 5" xfId="6662"/>
    <cellStyle name="Normal 4 4 2 4 2 5 2" xfId="6663"/>
    <cellStyle name="Normal 4 4 2 4 2 5 3" xfId="6664"/>
    <cellStyle name="Normal 4 4 2 4 2 6" xfId="6665"/>
    <cellStyle name="Normal 4 4 2 4 2 7" xfId="6666"/>
    <cellStyle name="Normal 4 4 2 4 2 8" xfId="6667"/>
    <cellStyle name="Normal 4 4 2 4 3" xfId="6668"/>
    <cellStyle name="Normal 4 4 2 4 3 2" xfId="6669"/>
    <cellStyle name="Normal 4 4 2 4 3 2 2" xfId="6670"/>
    <cellStyle name="Normal 4 4 2 4 3 2 2 2" xfId="6671"/>
    <cellStyle name="Normal 4 4 2 4 3 2 2 3" xfId="6672"/>
    <cellStyle name="Normal 4 4 2 4 3 2 3" xfId="6673"/>
    <cellStyle name="Normal 4 4 2 4 3 2 4" xfId="6674"/>
    <cellStyle name="Normal 4 4 2 4 3 2 5" xfId="6675"/>
    <cellStyle name="Normal 4 4 2 4 3 3" xfId="6676"/>
    <cellStyle name="Normal 4 4 2 4 3 3 2" xfId="6677"/>
    <cellStyle name="Normal 4 4 2 4 3 3 2 2" xfId="6678"/>
    <cellStyle name="Normal 4 4 2 4 3 3 2 3" xfId="6679"/>
    <cellStyle name="Normal 4 4 2 4 3 3 3" xfId="6680"/>
    <cellStyle name="Normal 4 4 2 4 3 3 4" xfId="6681"/>
    <cellStyle name="Normal 4 4 2 4 3 3 5" xfId="6682"/>
    <cellStyle name="Normal 4 4 2 4 3 4" xfId="6683"/>
    <cellStyle name="Normal 4 4 2 4 3 4 2" xfId="6684"/>
    <cellStyle name="Normal 4 4 2 4 3 4 3" xfId="6685"/>
    <cellStyle name="Normal 4 4 2 4 3 5" xfId="6686"/>
    <cellStyle name="Normal 4 4 2 4 3 6" xfId="6687"/>
    <cellStyle name="Normal 4 4 2 4 3 7" xfId="6688"/>
    <cellStyle name="Normal 4 4 2 4 4" xfId="6689"/>
    <cellStyle name="Normal 4 4 2 4 4 2" xfId="6690"/>
    <cellStyle name="Normal 4 4 2 4 4 2 2" xfId="6691"/>
    <cellStyle name="Normal 4 4 2 4 4 2 3" xfId="6692"/>
    <cellStyle name="Normal 4 4 2 4 4 3" xfId="6693"/>
    <cellStyle name="Normal 4 4 2 4 4 4" xfId="6694"/>
    <cellStyle name="Normal 4 4 2 4 4 5" xfId="6695"/>
    <cellStyle name="Normal 4 4 2 4 5" xfId="6696"/>
    <cellStyle name="Normal 4 4 2 4 5 2" xfId="6697"/>
    <cellStyle name="Normal 4 4 2 4 5 2 2" xfId="6698"/>
    <cellStyle name="Normal 4 4 2 4 5 2 3" xfId="6699"/>
    <cellStyle name="Normal 4 4 2 4 5 3" xfId="6700"/>
    <cellStyle name="Normal 4 4 2 4 5 4" xfId="6701"/>
    <cellStyle name="Normal 4 4 2 4 5 5" xfId="6702"/>
    <cellStyle name="Normal 4 4 2 4 6" xfId="6703"/>
    <cellStyle name="Normal 4 4 2 4 6 2" xfId="6704"/>
    <cellStyle name="Normal 4 4 2 4 6 3" xfId="6705"/>
    <cellStyle name="Normal 4 4 2 4 7" xfId="6706"/>
    <cellStyle name="Normal 4 4 2 4 8" xfId="6707"/>
    <cellStyle name="Normal 4 4 2 4 9" xfId="6708"/>
    <cellStyle name="Normal 4 4 2 5" xfId="6709"/>
    <cellStyle name="Normal 4 4 2 5 2" xfId="6710"/>
    <cellStyle name="Normal 4 4 2 5 2 2" xfId="6711"/>
    <cellStyle name="Normal 4 4 2 5 2 2 2" xfId="6712"/>
    <cellStyle name="Normal 4 4 2 5 2 2 2 2" xfId="6713"/>
    <cellStyle name="Normal 4 4 2 5 2 2 2 3" xfId="6714"/>
    <cellStyle name="Normal 4 4 2 5 2 2 3" xfId="6715"/>
    <cellStyle name="Normal 4 4 2 5 2 2 4" xfId="6716"/>
    <cellStyle name="Normal 4 4 2 5 2 2 5" xfId="6717"/>
    <cellStyle name="Normal 4 4 2 5 2 3" xfId="6718"/>
    <cellStyle name="Normal 4 4 2 5 2 3 2" xfId="6719"/>
    <cellStyle name="Normal 4 4 2 5 2 3 2 2" xfId="6720"/>
    <cellStyle name="Normal 4 4 2 5 2 3 2 3" xfId="6721"/>
    <cellStyle name="Normal 4 4 2 5 2 3 3" xfId="6722"/>
    <cellStyle name="Normal 4 4 2 5 2 3 4" xfId="6723"/>
    <cellStyle name="Normal 4 4 2 5 2 3 5" xfId="6724"/>
    <cellStyle name="Normal 4 4 2 5 2 4" xfId="6725"/>
    <cellStyle name="Normal 4 4 2 5 2 4 2" xfId="6726"/>
    <cellStyle name="Normal 4 4 2 5 2 4 3" xfId="6727"/>
    <cellStyle name="Normal 4 4 2 5 2 5" xfId="6728"/>
    <cellStyle name="Normal 4 4 2 5 2 6" xfId="6729"/>
    <cellStyle name="Normal 4 4 2 5 2 7" xfId="6730"/>
    <cellStyle name="Normal 4 4 2 5 3" xfId="6731"/>
    <cellStyle name="Normal 4 4 2 5 3 2" xfId="6732"/>
    <cellStyle name="Normal 4 4 2 5 3 2 2" xfId="6733"/>
    <cellStyle name="Normal 4 4 2 5 3 2 3" xfId="6734"/>
    <cellStyle name="Normal 4 4 2 5 3 3" xfId="6735"/>
    <cellStyle name="Normal 4 4 2 5 3 4" xfId="6736"/>
    <cellStyle name="Normal 4 4 2 5 3 5" xfId="6737"/>
    <cellStyle name="Normal 4 4 2 5 4" xfId="6738"/>
    <cellStyle name="Normal 4 4 2 5 4 2" xfId="6739"/>
    <cellStyle name="Normal 4 4 2 5 4 2 2" xfId="6740"/>
    <cellStyle name="Normal 4 4 2 5 4 2 3" xfId="6741"/>
    <cellStyle name="Normal 4 4 2 5 4 3" xfId="6742"/>
    <cellStyle name="Normal 4 4 2 5 4 4" xfId="6743"/>
    <cellStyle name="Normal 4 4 2 5 4 5" xfId="6744"/>
    <cellStyle name="Normal 4 4 2 5 5" xfId="6745"/>
    <cellStyle name="Normal 4 4 2 5 5 2" xfId="6746"/>
    <cellStyle name="Normal 4 4 2 5 5 3" xfId="6747"/>
    <cellStyle name="Normal 4 4 2 5 6" xfId="6748"/>
    <cellStyle name="Normal 4 4 2 5 7" xfId="6749"/>
    <cellStyle name="Normal 4 4 2 5 8" xfId="6750"/>
    <cellStyle name="Normal 4 4 2 6" xfId="6751"/>
    <cellStyle name="Normal 4 4 2 6 2" xfId="6752"/>
    <cellStyle name="Normal 4 4 2 6 2 2" xfId="6753"/>
    <cellStyle name="Normal 4 4 2 6 2 2 2" xfId="6754"/>
    <cellStyle name="Normal 4 4 2 6 2 2 3" xfId="6755"/>
    <cellStyle name="Normal 4 4 2 6 2 3" xfId="6756"/>
    <cellStyle name="Normal 4 4 2 6 2 4" xfId="6757"/>
    <cellStyle name="Normal 4 4 2 6 2 5" xfId="6758"/>
    <cellStyle name="Normal 4 4 2 6 3" xfId="6759"/>
    <cellStyle name="Normal 4 4 2 6 3 2" xfId="6760"/>
    <cellStyle name="Normal 4 4 2 6 3 2 2" xfId="6761"/>
    <cellStyle name="Normal 4 4 2 6 3 2 3" xfId="6762"/>
    <cellStyle name="Normal 4 4 2 6 3 3" xfId="6763"/>
    <cellStyle name="Normal 4 4 2 6 3 4" xfId="6764"/>
    <cellStyle name="Normal 4 4 2 6 3 5" xfId="6765"/>
    <cellStyle name="Normal 4 4 2 6 4" xfId="6766"/>
    <cellStyle name="Normal 4 4 2 6 4 2" xfId="6767"/>
    <cellStyle name="Normal 4 4 2 6 4 3" xfId="6768"/>
    <cellStyle name="Normal 4 4 2 6 5" xfId="6769"/>
    <cellStyle name="Normal 4 4 2 6 6" xfId="6770"/>
    <cellStyle name="Normal 4 4 2 6 7" xfId="6771"/>
    <cellStyle name="Normal 4 4 2 7" xfId="6772"/>
    <cellStyle name="Normal 4 4 2 7 2" xfId="6773"/>
    <cellStyle name="Normal 4 4 2 7 2 2" xfId="6774"/>
    <cellStyle name="Normal 4 4 2 7 2 2 2" xfId="6775"/>
    <cellStyle name="Normal 4 4 2 7 2 2 3" xfId="6776"/>
    <cellStyle name="Normal 4 4 2 7 2 3" xfId="6777"/>
    <cellStyle name="Normal 4 4 2 7 2 4" xfId="6778"/>
    <cellStyle name="Normal 4 4 2 7 2 5" xfId="6779"/>
    <cellStyle name="Normal 4 4 2 7 3" xfId="6780"/>
    <cellStyle name="Normal 4 4 2 7 3 2" xfId="6781"/>
    <cellStyle name="Normal 4 4 2 7 3 2 2" xfId="6782"/>
    <cellStyle name="Normal 4 4 2 7 3 2 3" xfId="6783"/>
    <cellStyle name="Normal 4 4 2 7 3 3" xfId="6784"/>
    <cellStyle name="Normal 4 4 2 7 3 4" xfId="6785"/>
    <cellStyle name="Normal 4 4 2 7 3 5" xfId="6786"/>
    <cellStyle name="Normal 4 4 2 7 4" xfId="6787"/>
    <cellStyle name="Normal 4 4 2 7 4 2" xfId="6788"/>
    <cellStyle name="Normal 4 4 2 7 4 3" xfId="6789"/>
    <cellStyle name="Normal 4 4 2 7 5" xfId="6790"/>
    <cellStyle name="Normal 4 4 2 7 6" xfId="6791"/>
    <cellStyle name="Normal 4 4 2 7 7" xfId="6792"/>
    <cellStyle name="Normal 4 4 2 8" xfId="6793"/>
    <cellStyle name="Normal 4 4 2 8 2" xfId="6794"/>
    <cellStyle name="Normal 4 4 2 8 2 2" xfId="6795"/>
    <cellStyle name="Normal 4 4 2 8 2 3" xfId="6796"/>
    <cellStyle name="Normal 4 4 2 8 3" xfId="6797"/>
    <cellStyle name="Normal 4 4 2 8 4" xfId="6798"/>
    <cellStyle name="Normal 4 4 2 8 5" xfId="6799"/>
    <cellStyle name="Normal 4 4 2 9" xfId="6800"/>
    <cellStyle name="Normal 4 4 2 9 2" xfId="6801"/>
    <cellStyle name="Normal 4 4 2 9 2 2" xfId="6802"/>
    <cellStyle name="Normal 4 4 2 9 2 3" xfId="6803"/>
    <cellStyle name="Normal 4 4 2 9 3" xfId="6804"/>
    <cellStyle name="Normal 4 4 2 9 4" xfId="6805"/>
    <cellStyle name="Normal 4 4 2 9 5" xfId="6806"/>
    <cellStyle name="Normal 4 4 3" xfId="6807"/>
    <cellStyle name="Normal 4 4 3 2" xfId="6808"/>
    <cellStyle name="Normal 4 4 3 2 2" xfId="6809"/>
    <cellStyle name="Normal 4 4 3 2 2 2" xfId="6810"/>
    <cellStyle name="Normal 4 4 3 2 2 2 2" xfId="6811"/>
    <cellStyle name="Normal 4 4 3 2 2 2 2 2" xfId="6812"/>
    <cellStyle name="Normal 4 4 3 2 2 2 2 3" xfId="6813"/>
    <cellStyle name="Normal 4 4 3 2 2 2 3" xfId="6814"/>
    <cellStyle name="Normal 4 4 3 2 2 2 4" xfId="6815"/>
    <cellStyle name="Normal 4 4 3 2 2 2 5" xfId="6816"/>
    <cellStyle name="Normal 4 4 3 2 2 3" xfId="6817"/>
    <cellStyle name="Normal 4 4 3 2 2 3 2" xfId="6818"/>
    <cellStyle name="Normal 4 4 3 2 2 3 2 2" xfId="6819"/>
    <cellStyle name="Normal 4 4 3 2 2 3 2 3" xfId="6820"/>
    <cellStyle name="Normal 4 4 3 2 2 3 3" xfId="6821"/>
    <cellStyle name="Normal 4 4 3 2 2 3 4" xfId="6822"/>
    <cellStyle name="Normal 4 4 3 2 2 3 5" xfId="6823"/>
    <cellStyle name="Normal 4 4 3 2 2 4" xfId="6824"/>
    <cellStyle name="Normal 4 4 3 2 2 4 2" xfId="6825"/>
    <cellStyle name="Normal 4 4 3 2 2 4 3" xfId="6826"/>
    <cellStyle name="Normal 4 4 3 2 2 5" xfId="6827"/>
    <cellStyle name="Normal 4 4 3 2 2 6" xfId="6828"/>
    <cellStyle name="Normal 4 4 3 2 2 7" xfId="6829"/>
    <cellStyle name="Normal 4 4 3 2 3" xfId="6830"/>
    <cellStyle name="Normal 4 4 3 2 3 2" xfId="6831"/>
    <cellStyle name="Normal 4 4 3 2 3 2 2" xfId="6832"/>
    <cellStyle name="Normal 4 4 3 2 3 2 3" xfId="6833"/>
    <cellStyle name="Normal 4 4 3 2 3 3" xfId="6834"/>
    <cellStyle name="Normal 4 4 3 2 3 4" xfId="6835"/>
    <cellStyle name="Normal 4 4 3 2 3 5" xfId="6836"/>
    <cellStyle name="Normal 4 4 3 2 4" xfId="6837"/>
    <cellStyle name="Normal 4 4 3 2 4 2" xfId="6838"/>
    <cellStyle name="Normal 4 4 3 2 4 2 2" xfId="6839"/>
    <cellStyle name="Normal 4 4 3 2 4 2 3" xfId="6840"/>
    <cellStyle name="Normal 4 4 3 2 4 3" xfId="6841"/>
    <cellStyle name="Normal 4 4 3 2 4 4" xfId="6842"/>
    <cellStyle name="Normal 4 4 3 2 4 5" xfId="6843"/>
    <cellStyle name="Normal 4 4 3 2 5" xfId="6844"/>
    <cellStyle name="Normal 4 4 3 2 5 2" xfId="6845"/>
    <cellStyle name="Normal 4 4 3 2 5 3" xfId="6846"/>
    <cellStyle name="Normal 4 4 3 2 6" xfId="6847"/>
    <cellStyle name="Normal 4 4 3 2 7" xfId="6848"/>
    <cellStyle name="Normal 4 4 3 2 8" xfId="6849"/>
    <cellStyle name="Normal 4 4 3 3" xfId="6850"/>
    <cellStyle name="Normal 4 4 3 3 2" xfId="6851"/>
    <cellStyle name="Normal 4 4 3 3 2 2" xfId="6852"/>
    <cellStyle name="Normal 4 4 3 3 2 2 2" xfId="6853"/>
    <cellStyle name="Normal 4 4 3 3 2 2 3" xfId="6854"/>
    <cellStyle name="Normal 4 4 3 3 2 3" xfId="6855"/>
    <cellStyle name="Normal 4 4 3 3 2 4" xfId="6856"/>
    <cellStyle name="Normal 4 4 3 3 2 5" xfId="6857"/>
    <cellStyle name="Normal 4 4 3 3 3" xfId="6858"/>
    <cellStyle name="Normal 4 4 3 3 3 2" xfId="6859"/>
    <cellStyle name="Normal 4 4 3 3 3 2 2" xfId="6860"/>
    <cellStyle name="Normal 4 4 3 3 3 2 3" xfId="6861"/>
    <cellStyle name="Normal 4 4 3 3 3 3" xfId="6862"/>
    <cellStyle name="Normal 4 4 3 3 3 4" xfId="6863"/>
    <cellStyle name="Normal 4 4 3 3 3 5" xfId="6864"/>
    <cellStyle name="Normal 4 4 3 3 4" xfId="6865"/>
    <cellStyle name="Normal 4 4 3 3 4 2" xfId="6866"/>
    <cellStyle name="Normal 4 4 3 3 4 3" xfId="6867"/>
    <cellStyle name="Normal 4 4 3 3 5" xfId="6868"/>
    <cellStyle name="Normal 4 4 3 3 6" xfId="6869"/>
    <cellStyle name="Normal 4 4 3 3 7" xfId="6870"/>
    <cellStyle name="Normal 4 4 3 4" xfId="6871"/>
    <cellStyle name="Normal 4 4 3 4 2" xfId="6872"/>
    <cellStyle name="Normal 4 4 3 4 2 2" xfId="6873"/>
    <cellStyle name="Normal 4 4 3 4 2 3" xfId="6874"/>
    <cellStyle name="Normal 4 4 3 4 3" xfId="6875"/>
    <cellStyle name="Normal 4 4 3 4 4" xfId="6876"/>
    <cellStyle name="Normal 4 4 3 4 5" xfId="6877"/>
    <cellStyle name="Normal 4 4 3 5" xfId="6878"/>
    <cellStyle name="Normal 4 4 3 5 2" xfId="6879"/>
    <cellStyle name="Normal 4 4 3 5 2 2" xfId="6880"/>
    <cellStyle name="Normal 4 4 3 5 2 3" xfId="6881"/>
    <cellStyle name="Normal 4 4 3 5 3" xfId="6882"/>
    <cellStyle name="Normal 4 4 3 5 4" xfId="6883"/>
    <cellStyle name="Normal 4 4 3 5 5" xfId="6884"/>
    <cellStyle name="Normal 4 4 3 6" xfId="6885"/>
    <cellStyle name="Normal 4 4 3 6 2" xfId="6886"/>
    <cellStyle name="Normal 4 4 3 6 3" xfId="6887"/>
    <cellStyle name="Normal 4 4 3 7" xfId="6888"/>
    <cellStyle name="Normal 4 4 3 8" xfId="6889"/>
    <cellStyle name="Normal 4 4 3 9" xfId="6890"/>
    <cellStyle name="Normal 4 4 4" xfId="6891"/>
    <cellStyle name="Normal 4 4 4 2" xfId="6892"/>
    <cellStyle name="Normal 4 4 4 2 2" xfId="6893"/>
    <cellStyle name="Normal 4 4 4 2 2 2" xfId="6894"/>
    <cellStyle name="Normal 4 4 4 2 2 2 2" xfId="6895"/>
    <cellStyle name="Normal 4 4 4 2 2 2 2 2" xfId="6896"/>
    <cellStyle name="Normal 4 4 4 2 2 2 2 3" xfId="6897"/>
    <cellStyle name="Normal 4 4 4 2 2 2 3" xfId="6898"/>
    <cellStyle name="Normal 4 4 4 2 2 2 4" xfId="6899"/>
    <cellStyle name="Normal 4 4 4 2 2 2 5" xfId="6900"/>
    <cellStyle name="Normal 4 4 4 2 2 3" xfId="6901"/>
    <cellStyle name="Normal 4 4 4 2 2 3 2" xfId="6902"/>
    <cellStyle name="Normal 4 4 4 2 2 3 2 2" xfId="6903"/>
    <cellStyle name="Normal 4 4 4 2 2 3 2 3" xfId="6904"/>
    <cellStyle name="Normal 4 4 4 2 2 3 3" xfId="6905"/>
    <cellStyle name="Normal 4 4 4 2 2 3 4" xfId="6906"/>
    <cellStyle name="Normal 4 4 4 2 2 3 5" xfId="6907"/>
    <cellStyle name="Normal 4 4 4 2 2 4" xfId="6908"/>
    <cellStyle name="Normal 4 4 4 2 2 4 2" xfId="6909"/>
    <cellStyle name="Normal 4 4 4 2 2 4 3" xfId="6910"/>
    <cellStyle name="Normal 4 4 4 2 2 5" xfId="6911"/>
    <cellStyle name="Normal 4 4 4 2 2 6" xfId="6912"/>
    <cellStyle name="Normal 4 4 4 2 2 7" xfId="6913"/>
    <cellStyle name="Normal 4 4 4 2 3" xfId="6914"/>
    <cellStyle name="Normal 4 4 4 2 3 2" xfId="6915"/>
    <cellStyle name="Normal 4 4 4 2 3 2 2" xfId="6916"/>
    <cellStyle name="Normal 4 4 4 2 3 2 3" xfId="6917"/>
    <cellStyle name="Normal 4 4 4 2 3 3" xfId="6918"/>
    <cellStyle name="Normal 4 4 4 2 3 4" xfId="6919"/>
    <cellStyle name="Normal 4 4 4 2 3 5" xfId="6920"/>
    <cellStyle name="Normal 4 4 4 2 4" xfId="6921"/>
    <cellStyle name="Normal 4 4 4 2 4 2" xfId="6922"/>
    <cellStyle name="Normal 4 4 4 2 4 2 2" xfId="6923"/>
    <cellStyle name="Normal 4 4 4 2 4 2 3" xfId="6924"/>
    <cellStyle name="Normal 4 4 4 2 4 3" xfId="6925"/>
    <cellStyle name="Normal 4 4 4 2 4 4" xfId="6926"/>
    <cellStyle name="Normal 4 4 4 2 4 5" xfId="6927"/>
    <cellStyle name="Normal 4 4 4 2 5" xfId="6928"/>
    <cellStyle name="Normal 4 4 4 2 5 2" xfId="6929"/>
    <cellStyle name="Normal 4 4 4 2 5 3" xfId="6930"/>
    <cellStyle name="Normal 4 4 4 2 6" xfId="6931"/>
    <cellStyle name="Normal 4 4 4 2 7" xfId="6932"/>
    <cellStyle name="Normal 4 4 4 2 8" xfId="6933"/>
    <cellStyle name="Normal 4 4 4 3" xfId="6934"/>
    <cellStyle name="Normal 4 4 4 3 2" xfId="6935"/>
    <cellStyle name="Normal 4 4 4 3 2 2" xfId="6936"/>
    <cellStyle name="Normal 4 4 4 3 2 2 2" xfId="6937"/>
    <cellStyle name="Normal 4 4 4 3 2 2 3" xfId="6938"/>
    <cellStyle name="Normal 4 4 4 3 2 3" xfId="6939"/>
    <cellStyle name="Normal 4 4 4 3 2 4" xfId="6940"/>
    <cellStyle name="Normal 4 4 4 3 2 5" xfId="6941"/>
    <cellStyle name="Normal 4 4 4 3 3" xfId="6942"/>
    <cellStyle name="Normal 4 4 4 3 3 2" xfId="6943"/>
    <cellStyle name="Normal 4 4 4 3 3 2 2" xfId="6944"/>
    <cellStyle name="Normal 4 4 4 3 3 2 3" xfId="6945"/>
    <cellStyle name="Normal 4 4 4 3 3 3" xfId="6946"/>
    <cellStyle name="Normal 4 4 4 3 3 4" xfId="6947"/>
    <cellStyle name="Normal 4 4 4 3 3 5" xfId="6948"/>
    <cellStyle name="Normal 4 4 4 3 4" xfId="6949"/>
    <cellStyle name="Normal 4 4 4 3 4 2" xfId="6950"/>
    <cellStyle name="Normal 4 4 4 3 4 3" xfId="6951"/>
    <cellStyle name="Normal 4 4 4 3 5" xfId="6952"/>
    <cellStyle name="Normal 4 4 4 3 6" xfId="6953"/>
    <cellStyle name="Normal 4 4 4 3 7" xfId="6954"/>
    <cellStyle name="Normal 4 4 4 4" xfId="6955"/>
    <cellStyle name="Normal 4 4 4 4 2" xfId="6956"/>
    <cellStyle name="Normal 4 4 4 4 2 2" xfId="6957"/>
    <cellStyle name="Normal 4 4 4 4 2 3" xfId="6958"/>
    <cellStyle name="Normal 4 4 4 4 3" xfId="6959"/>
    <cellStyle name="Normal 4 4 4 4 4" xfId="6960"/>
    <cellStyle name="Normal 4 4 4 4 5" xfId="6961"/>
    <cellStyle name="Normal 4 4 4 5" xfId="6962"/>
    <cellStyle name="Normal 4 4 4 5 2" xfId="6963"/>
    <cellStyle name="Normal 4 4 4 5 2 2" xfId="6964"/>
    <cellStyle name="Normal 4 4 4 5 2 3" xfId="6965"/>
    <cellStyle name="Normal 4 4 4 5 3" xfId="6966"/>
    <cellStyle name="Normal 4 4 4 5 4" xfId="6967"/>
    <cellStyle name="Normal 4 4 4 5 5" xfId="6968"/>
    <cellStyle name="Normal 4 4 4 6" xfId="6969"/>
    <cellStyle name="Normal 4 4 4 6 2" xfId="6970"/>
    <cellStyle name="Normal 4 4 4 6 3" xfId="6971"/>
    <cellStyle name="Normal 4 4 4 7" xfId="6972"/>
    <cellStyle name="Normal 4 4 4 8" xfId="6973"/>
    <cellStyle name="Normal 4 4 4 9" xfId="6974"/>
    <cellStyle name="Normal 4 4 5" xfId="6975"/>
    <cellStyle name="Normal 4 4 5 2" xfId="6976"/>
    <cellStyle name="Normal 4 4 5 2 2" xfId="6977"/>
    <cellStyle name="Normal 4 4 5 2 2 2" xfId="6978"/>
    <cellStyle name="Normal 4 4 5 2 2 2 2" xfId="6979"/>
    <cellStyle name="Normal 4 4 5 2 2 2 2 2" xfId="6980"/>
    <cellStyle name="Normal 4 4 5 2 2 2 2 3" xfId="6981"/>
    <cellStyle name="Normal 4 4 5 2 2 2 3" xfId="6982"/>
    <cellStyle name="Normal 4 4 5 2 2 2 4" xfId="6983"/>
    <cellStyle name="Normal 4 4 5 2 2 2 5" xfId="6984"/>
    <cellStyle name="Normal 4 4 5 2 2 3" xfId="6985"/>
    <cellStyle name="Normal 4 4 5 2 2 3 2" xfId="6986"/>
    <cellStyle name="Normal 4 4 5 2 2 3 2 2" xfId="6987"/>
    <cellStyle name="Normal 4 4 5 2 2 3 2 3" xfId="6988"/>
    <cellStyle name="Normal 4 4 5 2 2 3 3" xfId="6989"/>
    <cellStyle name="Normal 4 4 5 2 2 3 4" xfId="6990"/>
    <cellStyle name="Normal 4 4 5 2 2 3 5" xfId="6991"/>
    <cellStyle name="Normal 4 4 5 2 2 4" xfId="6992"/>
    <cellStyle name="Normal 4 4 5 2 2 4 2" xfId="6993"/>
    <cellStyle name="Normal 4 4 5 2 2 4 3" xfId="6994"/>
    <cellStyle name="Normal 4 4 5 2 2 5" xfId="6995"/>
    <cellStyle name="Normal 4 4 5 2 2 6" xfId="6996"/>
    <cellStyle name="Normal 4 4 5 2 2 7" xfId="6997"/>
    <cellStyle name="Normal 4 4 5 2 3" xfId="6998"/>
    <cellStyle name="Normal 4 4 5 2 3 2" xfId="6999"/>
    <cellStyle name="Normal 4 4 5 2 3 2 2" xfId="7000"/>
    <cellStyle name="Normal 4 4 5 2 3 2 3" xfId="7001"/>
    <cellStyle name="Normal 4 4 5 2 3 3" xfId="7002"/>
    <cellStyle name="Normal 4 4 5 2 3 4" xfId="7003"/>
    <cellStyle name="Normal 4 4 5 2 3 5" xfId="7004"/>
    <cellStyle name="Normal 4 4 5 2 4" xfId="7005"/>
    <cellStyle name="Normal 4 4 5 2 4 2" xfId="7006"/>
    <cellStyle name="Normal 4 4 5 2 4 2 2" xfId="7007"/>
    <cellStyle name="Normal 4 4 5 2 4 2 3" xfId="7008"/>
    <cellStyle name="Normal 4 4 5 2 4 3" xfId="7009"/>
    <cellStyle name="Normal 4 4 5 2 4 4" xfId="7010"/>
    <cellStyle name="Normal 4 4 5 2 4 5" xfId="7011"/>
    <cellStyle name="Normal 4 4 5 2 5" xfId="7012"/>
    <cellStyle name="Normal 4 4 5 2 5 2" xfId="7013"/>
    <cellStyle name="Normal 4 4 5 2 5 3" xfId="7014"/>
    <cellStyle name="Normal 4 4 5 2 6" xfId="7015"/>
    <cellStyle name="Normal 4 4 5 2 7" xfId="7016"/>
    <cellStyle name="Normal 4 4 5 2 8" xfId="7017"/>
    <cellStyle name="Normal 4 4 5 3" xfId="7018"/>
    <cellStyle name="Normal 4 4 5 3 2" xfId="7019"/>
    <cellStyle name="Normal 4 4 5 3 2 2" xfId="7020"/>
    <cellStyle name="Normal 4 4 5 3 2 2 2" xfId="7021"/>
    <cellStyle name="Normal 4 4 5 3 2 2 3" xfId="7022"/>
    <cellStyle name="Normal 4 4 5 3 2 3" xfId="7023"/>
    <cellStyle name="Normal 4 4 5 3 2 4" xfId="7024"/>
    <cellStyle name="Normal 4 4 5 3 2 5" xfId="7025"/>
    <cellStyle name="Normal 4 4 5 3 3" xfId="7026"/>
    <cellStyle name="Normal 4 4 5 3 3 2" xfId="7027"/>
    <cellStyle name="Normal 4 4 5 3 3 2 2" xfId="7028"/>
    <cellStyle name="Normal 4 4 5 3 3 2 3" xfId="7029"/>
    <cellStyle name="Normal 4 4 5 3 3 3" xfId="7030"/>
    <cellStyle name="Normal 4 4 5 3 3 4" xfId="7031"/>
    <cellStyle name="Normal 4 4 5 3 3 5" xfId="7032"/>
    <cellStyle name="Normal 4 4 5 3 4" xfId="7033"/>
    <cellStyle name="Normal 4 4 5 3 4 2" xfId="7034"/>
    <cellStyle name="Normal 4 4 5 3 4 3" xfId="7035"/>
    <cellStyle name="Normal 4 4 5 3 5" xfId="7036"/>
    <cellStyle name="Normal 4 4 5 3 6" xfId="7037"/>
    <cellStyle name="Normal 4 4 5 3 7" xfId="7038"/>
    <cellStyle name="Normal 4 4 5 4" xfId="7039"/>
    <cellStyle name="Normal 4 4 5 4 2" xfId="7040"/>
    <cellStyle name="Normal 4 4 5 4 2 2" xfId="7041"/>
    <cellStyle name="Normal 4 4 5 4 2 3" xfId="7042"/>
    <cellStyle name="Normal 4 4 5 4 3" xfId="7043"/>
    <cellStyle name="Normal 4 4 5 4 4" xfId="7044"/>
    <cellStyle name="Normal 4 4 5 4 5" xfId="7045"/>
    <cellStyle name="Normal 4 4 5 5" xfId="7046"/>
    <cellStyle name="Normal 4 4 5 5 2" xfId="7047"/>
    <cellStyle name="Normal 4 4 5 5 2 2" xfId="7048"/>
    <cellStyle name="Normal 4 4 5 5 2 3" xfId="7049"/>
    <cellStyle name="Normal 4 4 5 5 3" xfId="7050"/>
    <cellStyle name="Normal 4 4 5 5 4" xfId="7051"/>
    <cellStyle name="Normal 4 4 5 5 5" xfId="7052"/>
    <cellStyle name="Normal 4 4 5 6" xfId="7053"/>
    <cellStyle name="Normal 4 4 5 6 2" xfId="7054"/>
    <cellStyle name="Normal 4 4 5 6 3" xfId="7055"/>
    <cellStyle name="Normal 4 4 5 7" xfId="7056"/>
    <cellStyle name="Normal 4 4 5 8" xfId="7057"/>
    <cellStyle name="Normal 4 4 5 9" xfId="7058"/>
    <cellStyle name="Normal 4 4 6" xfId="7059"/>
    <cellStyle name="Normal 4 4 6 2" xfId="7060"/>
    <cellStyle name="Normal 4 4 6 2 2" xfId="7061"/>
    <cellStyle name="Normal 4 4 6 2 2 2" xfId="7062"/>
    <cellStyle name="Normal 4 4 6 2 2 2 2" xfId="7063"/>
    <cellStyle name="Normal 4 4 6 2 2 2 3" xfId="7064"/>
    <cellStyle name="Normal 4 4 6 2 2 3" xfId="7065"/>
    <cellStyle name="Normal 4 4 6 2 2 4" xfId="7066"/>
    <cellStyle name="Normal 4 4 6 2 2 5" xfId="7067"/>
    <cellStyle name="Normal 4 4 6 2 3" xfId="7068"/>
    <cellStyle name="Normal 4 4 6 2 3 2" xfId="7069"/>
    <cellStyle name="Normal 4 4 6 2 3 2 2" xfId="7070"/>
    <cellStyle name="Normal 4 4 6 2 3 2 3" xfId="7071"/>
    <cellStyle name="Normal 4 4 6 2 3 3" xfId="7072"/>
    <cellStyle name="Normal 4 4 6 2 3 4" xfId="7073"/>
    <cellStyle name="Normal 4 4 6 2 3 5" xfId="7074"/>
    <cellStyle name="Normal 4 4 6 2 4" xfId="7075"/>
    <cellStyle name="Normal 4 4 6 2 4 2" xfId="7076"/>
    <cellStyle name="Normal 4 4 6 2 4 3" xfId="7077"/>
    <cellStyle name="Normal 4 4 6 2 5" xfId="7078"/>
    <cellStyle name="Normal 4 4 6 2 6" xfId="7079"/>
    <cellStyle name="Normal 4 4 6 2 7" xfId="7080"/>
    <cellStyle name="Normal 4 4 6 3" xfId="7081"/>
    <cellStyle name="Normal 4 4 6 3 2" xfId="7082"/>
    <cellStyle name="Normal 4 4 6 3 2 2" xfId="7083"/>
    <cellStyle name="Normal 4 4 6 3 2 3" xfId="7084"/>
    <cellStyle name="Normal 4 4 6 3 3" xfId="7085"/>
    <cellStyle name="Normal 4 4 6 3 4" xfId="7086"/>
    <cellStyle name="Normal 4 4 6 3 5" xfId="7087"/>
    <cellStyle name="Normal 4 4 6 4" xfId="7088"/>
    <cellStyle name="Normal 4 4 6 4 2" xfId="7089"/>
    <cellStyle name="Normal 4 4 6 4 2 2" xfId="7090"/>
    <cellStyle name="Normal 4 4 6 4 2 3" xfId="7091"/>
    <cellStyle name="Normal 4 4 6 4 3" xfId="7092"/>
    <cellStyle name="Normal 4 4 6 4 4" xfId="7093"/>
    <cellStyle name="Normal 4 4 6 4 5" xfId="7094"/>
    <cellStyle name="Normal 4 4 6 5" xfId="7095"/>
    <cellStyle name="Normal 4 4 6 5 2" xfId="7096"/>
    <cellStyle name="Normal 4 4 6 5 3" xfId="7097"/>
    <cellStyle name="Normal 4 4 6 6" xfId="7098"/>
    <cellStyle name="Normal 4 4 6 7" xfId="7099"/>
    <cellStyle name="Normal 4 4 6 8" xfId="7100"/>
    <cellStyle name="Normal 4 4 7" xfId="7101"/>
    <cellStyle name="Normal 4 4 7 2" xfId="7102"/>
    <cellStyle name="Normal 4 4 7 2 2" xfId="7103"/>
    <cellStyle name="Normal 4 4 7 2 2 2" xfId="7104"/>
    <cellStyle name="Normal 4 4 7 2 2 3" xfId="7105"/>
    <cellStyle name="Normal 4 4 7 2 3" xfId="7106"/>
    <cellStyle name="Normal 4 4 7 2 4" xfId="7107"/>
    <cellStyle name="Normal 4 4 7 2 5" xfId="7108"/>
    <cellStyle name="Normal 4 4 7 3" xfId="7109"/>
    <cellStyle name="Normal 4 4 7 3 2" xfId="7110"/>
    <cellStyle name="Normal 4 4 7 3 2 2" xfId="7111"/>
    <cellStyle name="Normal 4 4 7 3 2 3" xfId="7112"/>
    <cellStyle name="Normal 4 4 7 3 3" xfId="7113"/>
    <cellStyle name="Normal 4 4 7 3 4" xfId="7114"/>
    <cellStyle name="Normal 4 4 7 3 5" xfId="7115"/>
    <cellStyle name="Normal 4 4 7 4" xfId="7116"/>
    <cellStyle name="Normal 4 4 7 4 2" xfId="7117"/>
    <cellStyle name="Normal 4 4 7 4 3" xfId="7118"/>
    <cellStyle name="Normal 4 4 7 5" xfId="7119"/>
    <cellStyle name="Normal 4 4 7 6" xfId="7120"/>
    <cellStyle name="Normal 4 4 7 7" xfId="7121"/>
    <cellStyle name="Normal 4 4 8" xfId="7122"/>
    <cellStyle name="Normal 4 4 8 2" xfId="7123"/>
    <cellStyle name="Normal 4 4 8 2 2" xfId="7124"/>
    <cellStyle name="Normal 4 4 8 2 2 2" xfId="7125"/>
    <cellStyle name="Normal 4 4 8 2 2 3" xfId="7126"/>
    <cellStyle name="Normal 4 4 8 2 3" xfId="7127"/>
    <cellStyle name="Normal 4 4 8 2 4" xfId="7128"/>
    <cellStyle name="Normal 4 4 8 2 5" xfId="7129"/>
    <cellStyle name="Normal 4 4 8 3" xfId="7130"/>
    <cellStyle name="Normal 4 4 8 3 2" xfId="7131"/>
    <cellStyle name="Normal 4 4 8 3 2 2" xfId="7132"/>
    <cellStyle name="Normal 4 4 8 3 2 3" xfId="7133"/>
    <cellStyle name="Normal 4 4 8 3 3" xfId="7134"/>
    <cellStyle name="Normal 4 4 8 3 4" xfId="7135"/>
    <cellStyle name="Normal 4 4 8 3 5" xfId="7136"/>
    <cellStyle name="Normal 4 4 8 4" xfId="7137"/>
    <cellStyle name="Normal 4 4 8 4 2" xfId="7138"/>
    <cellStyle name="Normal 4 4 8 4 3" xfId="7139"/>
    <cellStyle name="Normal 4 4 8 5" xfId="7140"/>
    <cellStyle name="Normal 4 4 8 6" xfId="7141"/>
    <cellStyle name="Normal 4 4 8 7" xfId="7142"/>
    <cellStyle name="Normal 4 4 9" xfId="7143"/>
    <cellStyle name="Normal 4 4 9 2" xfId="7144"/>
    <cellStyle name="Normal 4 4 9 2 2" xfId="7145"/>
    <cellStyle name="Normal 4 4 9 2 3" xfId="7146"/>
    <cellStyle name="Normal 4 4 9 3" xfId="7147"/>
    <cellStyle name="Normal 4 4 9 4" xfId="7148"/>
    <cellStyle name="Normal 4 4 9 5" xfId="7149"/>
    <cellStyle name="Normal 4 5" xfId="644"/>
    <cellStyle name="Normal 4 5 10" xfId="7150"/>
    <cellStyle name="Normal 4 5 10 2" xfId="7151"/>
    <cellStyle name="Normal 4 5 10 2 2" xfId="7152"/>
    <cellStyle name="Normal 4 5 10 2 3" xfId="7153"/>
    <cellStyle name="Normal 4 5 10 3" xfId="7154"/>
    <cellStyle name="Normal 4 5 10 4" xfId="7155"/>
    <cellStyle name="Normal 4 5 10 5" xfId="7156"/>
    <cellStyle name="Normal 4 5 11" xfId="7157"/>
    <cellStyle name="Normal 4 5 11 2" xfId="7158"/>
    <cellStyle name="Normal 4 5 11 3" xfId="7159"/>
    <cellStyle name="Normal 4 5 12" xfId="7160"/>
    <cellStyle name="Normal 4 5 13" xfId="7161"/>
    <cellStyle name="Normal 4 5 14" xfId="7162"/>
    <cellStyle name="Normal 4 5 2" xfId="749"/>
    <cellStyle name="Normal 4 5 2 10" xfId="7163"/>
    <cellStyle name="Normal 4 5 2 11" xfId="7164"/>
    <cellStyle name="Normal 4 5 2 12" xfId="7165"/>
    <cellStyle name="Normal 4 5 2 2" xfId="7166"/>
    <cellStyle name="Normal 4 5 2 2 2" xfId="7167"/>
    <cellStyle name="Normal 4 5 2 2 2 2" xfId="7168"/>
    <cellStyle name="Normal 4 5 2 2 2 2 2" xfId="7169"/>
    <cellStyle name="Normal 4 5 2 2 2 2 2 2" xfId="7170"/>
    <cellStyle name="Normal 4 5 2 2 2 2 2 2 2" xfId="7171"/>
    <cellStyle name="Normal 4 5 2 2 2 2 2 2 3" xfId="7172"/>
    <cellStyle name="Normal 4 5 2 2 2 2 2 3" xfId="7173"/>
    <cellStyle name="Normal 4 5 2 2 2 2 2 4" xfId="7174"/>
    <cellStyle name="Normal 4 5 2 2 2 2 2 5" xfId="7175"/>
    <cellStyle name="Normal 4 5 2 2 2 2 3" xfId="7176"/>
    <cellStyle name="Normal 4 5 2 2 2 2 3 2" xfId="7177"/>
    <cellStyle name="Normal 4 5 2 2 2 2 3 2 2" xfId="7178"/>
    <cellStyle name="Normal 4 5 2 2 2 2 3 2 3" xfId="7179"/>
    <cellStyle name="Normal 4 5 2 2 2 2 3 3" xfId="7180"/>
    <cellStyle name="Normal 4 5 2 2 2 2 3 4" xfId="7181"/>
    <cellStyle name="Normal 4 5 2 2 2 2 3 5" xfId="7182"/>
    <cellStyle name="Normal 4 5 2 2 2 2 4" xfId="7183"/>
    <cellStyle name="Normal 4 5 2 2 2 2 4 2" xfId="7184"/>
    <cellStyle name="Normal 4 5 2 2 2 2 4 3" xfId="7185"/>
    <cellStyle name="Normal 4 5 2 2 2 2 5" xfId="7186"/>
    <cellStyle name="Normal 4 5 2 2 2 2 6" xfId="7187"/>
    <cellStyle name="Normal 4 5 2 2 2 2 7" xfId="7188"/>
    <cellStyle name="Normal 4 5 2 2 2 3" xfId="7189"/>
    <cellStyle name="Normal 4 5 2 2 2 3 2" xfId="7190"/>
    <cellStyle name="Normal 4 5 2 2 2 3 2 2" xfId="7191"/>
    <cellStyle name="Normal 4 5 2 2 2 3 2 3" xfId="7192"/>
    <cellStyle name="Normal 4 5 2 2 2 3 3" xfId="7193"/>
    <cellStyle name="Normal 4 5 2 2 2 3 4" xfId="7194"/>
    <cellStyle name="Normal 4 5 2 2 2 3 5" xfId="7195"/>
    <cellStyle name="Normal 4 5 2 2 2 4" xfId="7196"/>
    <cellStyle name="Normal 4 5 2 2 2 4 2" xfId="7197"/>
    <cellStyle name="Normal 4 5 2 2 2 4 2 2" xfId="7198"/>
    <cellStyle name="Normal 4 5 2 2 2 4 2 3" xfId="7199"/>
    <cellStyle name="Normal 4 5 2 2 2 4 3" xfId="7200"/>
    <cellStyle name="Normal 4 5 2 2 2 4 4" xfId="7201"/>
    <cellStyle name="Normal 4 5 2 2 2 4 5" xfId="7202"/>
    <cellStyle name="Normal 4 5 2 2 2 5" xfId="7203"/>
    <cellStyle name="Normal 4 5 2 2 2 5 2" xfId="7204"/>
    <cellStyle name="Normal 4 5 2 2 2 5 3" xfId="7205"/>
    <cellStyle name="Normal 4 5 2 2 2 6" xfId="7206"/>
    <cellStyle name="Normal 4 5 2 2 2 7" xfId="7207"/>
    <cellStyle name="Normal 4 5 2 2 2 8" xfId="7208"/>
    <cellStyle name="Normal 4 5 2 2 3" xfId="7209"/>
    <cellStyle name="Normal 4 5 2 2 3 2" xfId="7210"/>
    <cellStyle name="Normal 4 5 2 2 3 2 2" xfId="7211"/>
    <cellStyle name="Normal 4 5 2 2 3 2 2 2" xfId="7212"/>
    <cellStyle name="Normal 4 5 2 2 3 2 2 3" xfId="7213"/>
    <cellStyle name="Normal 4 5 2 2 3 2 3" xfId="7214"/>
    <cellStyle name="Normal 4 5 2 2 3 2 4" xfId="7215"/>
    <cellStyle name="Normal 4 5 2 2 3 2 5" xfId="7216"/>
    <cellStyle name="Normal 4 5 2 2 3 3" xfId="7217"/>
    <cellStyle name="Normal 4 5 2 2 3 3 2" xfId="7218"/>
    <cellStyle name="Normal 4 5 2 2 3 3 2 2" xfId="7219"/>
    <cellStyle name="Normal 4 5 2 2 3 3 2 3" xfId="7220"/>
    <cellStyle name="Normal 4 5 2 2 3 3 3" xfId="7221"/>
    <cellStyle name="Normal 4 5 2 2 3 3 4" xfId="7222"/>
    <cellStyle name="Normal 4 5 2 2 3 3 5" xfId="7223"/>
    <cellStyle name="Normal 4 5 2 2 3 4" xfId="7224"/>
    <cellStyle name="Normal 4 5 2 2 3 4 2" xfId="7225"/>
    <cellStyle name="Normal 4 5 2 2 3 4 3" xfId="7226"/>
    <cellStyle name="Normal 4 5 2 2 3 5" xfId="7227"/>
    <cellStyle name="Normal 4 5 2 2 3 6" xfId="7228"/>
    <cellStyle name="Normal 4 5 2 2 3 7" xfId="7229"/>
    <cellStyle name="Normal 4 5 2 2 4" xfId="7230"/>
    <cellStyle name="Normal 4 5 2 2 4 2" xfId="7231"/>
    <cellStyle name="Normal 4 5 2 2 4 2 2" xfId="7232"/>
    <cellStyle name="Normal 4 5 2 2 4 2 3" xfId="7233"/>
    <cellStyle name="Normal 4 5 2 2 4 3" xfId="7234"/>
    <cellStyle name="Normal 4 5 2 2 4 4" xfId="7235"/>
    <cellStyle name="Normal 4 5 2 2 4 5" xfId="7236"/>
    <cellStyle name="Normal 4 5 2 2 5" xfId="7237"/>
    <cellStyle name="Normal 4 5 2 2 5 2" xfId="7238"/>
    <cellStyle name="Normal 4 5 2 2 5 2 2" xfId="7239"/>
    <cellStyle name="Normal 4 5 2 2 5 2 3" xfId="7240"/>
    <cellStyle name="Normal 4 5 2 2 5 3" xfId="7241"/>
    <cellStyle name="Normal 4 5 2 2 5 4" xfId="7242"/>
    <cellStyle name="Normal 4 5 2 2 5 5" xfId="7243"/>
    <cellStyle name="Normal 4 5 2 2 6" xfId="7244"/>
    <cellStyle name="Normal 4 5 2 2 6 2" xfId="7245"/>
    <cellStyle name="Normal 4 5 2 2 6 3" xfId="7246"/>
    <cellStyle name="Normal 4 5 2 2 7" xfId="7247"/>
    <cellStyle name="Normal 4 5 2 2 8" xfId="7248"/>
    <cellStyle name="Normal 4 5 2 2 9" xfId="7249"/>
    <cellStyle name="Normal 4 5 2 3" xfId="7250"/>
    <cellStyle name="Normal 4 5 2 3 2" xfId="7251"/>
    <cellStyle name="Normal 4 5 2 3 2 2" xfId="7252"/>
    <cellStyle name="Normal 4 5 2 3 2 2 2" xfId="7253"/>
    <cellStyle name="Normal 4 5 2 3 2 2 2 2" xfId="7254"/>
    <cellStyle name="Normal 4 5 2 3 2 2 2 2 2" xfId="7255"/>
    <cellStyle name="Normal 4 5 2 3 2 2 2 2 3" xfId="7256"/>
    <cellStyle name="Normal 4 5 2 3 2 2 2 3" xfId="7257"/>
    <cellStyle name="Normal 4 5 2 3 2 2 2 4" xfId="7258"/>
    <cellStyle name="Normal 4 5 2 3 2 2 2 5" xfId="7259"/>
    <cellStyle name="Normal 4 5 2 3 2 2 3" xfId="7260"/>
    <cellStyle name="Normal 4 5 2 3 2 2 3 2" xfId="7261"/>
    <cellStyle name="Normal 4 5 2 3 2 2 3 2 2" xfId="7262"/>
    <cellStyle name="Normal 4 5 2 3 2 2 3 2 3" xfId="7263"/>
    <cellStyle name="Normal 4 5 2 3 2 2 3 3" xfId="7264"/>
    <cellStyle name="Normal 4 5 2 3 2 2 3 4" xfId="7265"/>
    <cellStyle name="Normal 4 5 2 3 2 2 3 5" xfId="7266"/>
    <cellStyle name="Normal 4 5 2 3 2 2 4" xfId="7267"/>
    <cellStyle name="Normal 4 5 2 3 2 2 4 2" xfId="7268"/>
    <cellStyle name="Normal 4 5 2 3 2 2 4 3" xfId="7269"/>
    <cellStyle name="Normal 4 5 2 3 2 2 5" xfId="7270"/>
    <cellStyle name="Normal 4 5 2 3 2 2 6" xfId="7271"/>
    <cellStyle name="Normal 4 5 2 3 2 2 7" xfId="7272"/>
    <cellStyle name="Normal 4 5 2 3 2 3" xfId="7273"/>
    <cellStyle name="Normal 4 5 2 3 2 3 2" xfId="7274"/>
    <cellStyle name="Normal 4 5 2 3 2 3 2 2" xfId="7275"/>
    <cellStyle name="Normal 4 5 2 3 2 3 2 3" xfId="7276"/>
    <cellStyle name="Normal 4 5 2 3 2 3 3" xfId="7277"/>
    <cellStyle name="Normal 4 5 2 3 2 3 4" xfId="7278"/>
    <cellStyle name="Normal 4 5 2 3 2 3 5" xfId="7279"/>
    <cellStyle name="Normal 4 5 2 3 2 4" xfId="7280"/>
    <cellStyle name="Normal 4 5 2 3 2 4 2" xfId="7281"/>
    <cellStyle name="Normal 4 5 2 3 2 4 2 2" xfId="7282"/>
    <cellStyle name="Normal 4 5 2 3 2 4 2 3" xfId="7283"/>
    <cellStyle name="Normal 4 5 2 3 2 4 3" xfId="7284"/>
    <cellStyle name="Normal 4 5 2 3 2 4 4" xfId="7285"/>
    <cellStyle name="Normal 4 5 2 3 2 4 5" xfId="7286"/>
    <cellStyle name="Normal 4 5 2 3 2 5" xfId="7287"/>
    <cellStyle name="Normal 4 5 2 3 2 5 2" xfId="7288"/>
    <cellStyle name="Normal 4 5 2 3 2 5 3" xfId="7289"/>
    <cellStyle name="Normal 4 5 2 3 2 6" xfId="7290"/>
    <cellStyle name="Normal 4 5 2 3 2 7" xfId="7291"/>
    <cellStyle name="Normal 4 5 2 3 2 8" xfId="7292"/>
    <cellStyle name="Normal 4 5 2 3 3" xfId="7293"/>
    <cellStyle name="Normal 4 5 2 3 3 2" xfId="7294"/>
    <cellStyle name="Normal 4 5 2 3 3 2 2" xfId="7295"/>
    <cellStyle name="Normal 4 5 2 3 3 2 2 2" xfId="7296"/>
    <cellStyle name="Normal 4 5 2 3 3 2 2 3" xfId="7297"/>
    <cellStyle name="Normal 4 5 2 3 3 2 3" xfId="7298"/>
    <cellStyle name="Normal 4 5 2 3 3 2 4" xfId="7299"/>
    <cellStyle name="Normal 4 5 2 3 3 2 5" xfId="7300"/>
    <cellStyle name="Normal 4 5 2 3 3 3" xfId="7301"/>
    <cellStyle name="Normal 4 5 2 3 3 3 2" xfId="7302"/>
    <cellStyle name="Normal 4 5 2 3 3 3 2 2" xfId="7303"/>
    <cellStyle name="Normal 4 5 2 3 3 3 2 3" xfId="7304"/>
    <cellStyle name="Normal 4 5 2 3 3 3 3" xfId="7305"/>
    <cellStyle name="Normal 4 5 2 3 3 3 4" xfId="7306"/>
    <cellStyle name="Normal 4 5 2 3 3 3 5" xfId="7307"/>
    <cellStyle name="Normal 4 5 2 3 3 4" xfId="7308"/>
    <cellStyle name="Normal 4 5 2 3 3 4 2" xfId="7309"/>
    <cellStyle name="Normal 4 5 2 3 3 4 3" xfId="7310"/>
    <cellStyle name="Normal 4 5 2 3 3 5" xfId="7311"/>
    <cellStyle name="Normal 4 5 2 3 3 6" xfId="7312"/>
    <cellStyle name="Normal 4 5 2 3 3 7" xfId="7313"/>
    <cellStyle name="Normal 4 5 2 3 4" xfId="7314"/>
    <cellStyle name="Normal 4 5 2 3 4 2" xfId="7315"/>
    <cellStyle name="Normal 4 5 2 3 4 2 2" xfId="7316"/>
    <cellStyle name="Normal 4 5 2 3 4 2 3" xfId="7317"/>
    <cellStyle name="Normal 4 5 2 3 4 3" xfId="7318"/>
    <cellStyle name="Normal 4 5 2 3 4 4" xfId="7319"/>
    <cellStyle name="Normal 4 5 2 3 4 5" xfId="7320"/>
    <cellStyle name="Normal 4 5 2 3 5" xfId="7321"/>
    <cellStyle name="Normal 4 5 2 3 5 2" xfId="7322"/>
    <cellStyle name="Normal 4 5 2 3 5 2 2" xfId="7323"/>
    <cellStyle name="Normal 4 5 2 3 5 2 3" xfId="7324"/>
    <cellStyle name="Normal 4 5 2 3 5 3" xfId="7325"/>
    <cellStyle name="Normal 4 5 2 3 5 4" xfId="7326"/>
    <cellStyle name="Normal 4 5 2 3 5 5" xfId="7327"/>
    <cellStyle name="Normal 4 5 2 3 6" xfId="7328"/>
    <cellStyle name="Normal 4 5 2 3 6 2" xfId="7329"/>
    <cellStyle name="Normal 4 5 2 3 6 3" xfId="7330"/>
    <cellStyle name="Normal 4 5 2 3 7" xfId="7331"/>
    <cellStyle name="Normal 4 5 2 3 8" xfId="7332"/>
    <cellStyle name="Normal 4 5 2 3 9" xfId="7333"/>
    <cellStyle name="Normal 4 5 2 4" xfId="7334"/>
    <cellStyle name="Normal 4 5 2 4 2" xfId="7335"/>
    <cellStyle name="Normal 4 5 2 4 2 2" xfId="7336"/>
    <cellStyle name="Normal 4 5 2 4 2 2 2" xfId="7337"/>
    <cellStyle name="Normal 4 5 2 4 2 2 2 2" xfId="7338"/>
    <cellStyle name="Normal 4 5 2 4 2 2 2 2 2" xfId="7339"/>
    <cellStyle name="Normal 4 5 2 4 2 2 2 2 3" xfId="7340"/>
    <cellStyle name="Normal 4 5 2 4 2 2 2 3" xfId="7341"/>
    <cellStyle name="Normal 4 5 2 4 2 2 2 4" xfId="7342"/>
    <cellStyle name="Normal 4 5 2 4 2 2 2 5" xfId="7343"/>
    <cellStyle name="Normal 4 5 2 4 2 2 3" xfId="7344"/>
    <cellStyle name="Normal 4 5 2 4 2 2 3 2" xfId="7345"/>
    <cellStyle name="Normal 4 5 2 4 2 2 3 2 2" xfId="7346"/>
    <cellStyle name="Normal 4 5 2 4 2 2 3 2 3" xfId="7347"/>
    <cellStyle name="Normal 4 5 2 4 2 2 3 3" xfId="7348"/>
    <cellStyle name="Normal 4 5 2 4 2 2 3 4" xfId="7349"/>
    <cellStyle name="Normal 4 5 2 4 2 2 3 5" xfId="7350"/>
    <cellStyle name="Normal 4 5 2 4 2 2 4" xfId="7351"/>
    <cellStyle name="Normal 4 5 2 4 2 2 4 2" xfId="7352"/>
    <cellStyle name="Normal 4 5 2 4 2 2 4 3" xfId="7353"/>
    <cellStyle name="Normal 4 5 2 4 2 2 5" xfId="7354"/>
    <cellStyle name="Normal 4 5 2 4 2 2 6" xfId="7355"/>
    <cellStyle name="Normal 4 5 2 4 2 2 7" xfId="7356"/>
    <cellStyle name="Normal 4 5 2 4 2 3" xfId="7357"/>
    <cellStyle name="Normal 4 5 2 4 2 3 2" xfId="7358"/>
    <cellStyle name="Normal 4 5 2 4 2 3 2 2" xfId="7359"/>
    <cellStyle name="Normal 4 5 2 4 2 3 2 3" xfId="7360"/>
    <cellStyle name="Normal 4 5 2 4 2 3 3" xfId="7361"/>
    <cellStyle name="Normal 4 5 2 4 2 3 4" xfId="7362"/>
    <cellStyle name="Normal 4 5 2 4 2 3 5" xfId="7363"/>
    <cellStyle name="Normal 4 5 2 4 2 4" xfId="7364"/>
    <cellStyle name="Normal 4 5 2 4 2 4 2" xfId="7365"/>
    <cellStyle name="Normal 4 5 2 4 2 4 2 2" xfId="7366"/>
    <cellStyle name="Normal 4 5 2 4 2 4 2 3" xfId="7367"/>
    <cellStyle name="Normal 4 5 2 4 2 4 3" xfId="7368"/>
    <cellStyle name="Normal 4 5 2 4 2 4 4" xfId="7369"/>
    <cellStyle name="Normal 4 5 2 4 2 4 5" xfId="7370"/>
    <cellStyle name="Normal 4 5 2 4 2 5" xfId="7371"/>
    <cellStyle name="Normal 4 5 2 4 2 5 2" xfId="7372"/>
    <cellStyle name="Normal 4 5 2 4 2 5 3" xfId="7373"/>
    <cellStyle name="Normal 4 5 2 4 2 6" xfId="7374"/>
    <cellStyle name="Normal 4 5 2 4 2 7" xfId="7375"/>
    <cellStyle name="Normal 4 5 2 4 2 8" xfId="7376"/>
    <cellStyle name="Normal 4 5 2 4 3" xfId="7377"/>
    <cellStyle name="Normal 4 5 2 4 3 2" xfId="7378"/>
    <cellStyle name="Normal 4 5 2 4 3 2 2" xfId="7379"/>
    <cellStyle name="Normal 4 5 2 4 3 2 2 2" xfId="7380"/>
    <cellStyle name="Normal 4 5 2 4 3 2 2 3" xfId="7381"/>
    <cellStyle name="Normal 4 5 2 4 3 2 3" xfId="7382"/>
    <cellStyle name="Normal 4 5 2 4 3 2 4" xfId="7383"/>
    <cellStyle name="Normal 4 5 2 4 3 2 5" xfId="7384"/>
    <cellStyle name="Normal 4 5 2 4 3 3" xfId="7385"/>
    <cellStyle name="Normal 4 5 2 4 3 3 2" xfId="7386"/>
    <cellStyle name="Normal 4 5 2 4 3 3 2 2" xfId="7387"/>
    <cellStyle name="Normal 4 5 2 4 3 3 2 3" xfId="7388"/>
    <cellStyle name="Normal 4 5 2 4 3 3 3" xfId="7389"/>
    <cellStyle name="Normal 4 5 2 4 3 3 4" xfId="7390"/>
    <cellStyle name="Normal 4 5 2 4 3 3 5" xfId="7391"/>
    <cellStyle name="Normal 4 5 2 4 3 4" xfId="7392"/>
    <cellStyle name="Normal 4 5 2 4 3 4 2" xfId="7393"/>
    <cellStyle name="Normal 4 5 2 4 3 4 3" xfId="7394"/>
    <cellStyle name="Normal 4 5 2 4 3 5" xfId="7395"/>
    <cellStyle name="Normal 4 5 2 4 3 6" xfId="7396"/>
    <cellStyle name="Normal 4 5 2 4 3 7" xfId="7397"/>
    <cellStyle name="Normal 4 5 2 4 4" xfId="7398"/>
    <cellStyle name="Normal 4 5 2 4 4 2" xfId="7399"/>
    <cellStyle name="Normal 4 5 2 4 4 2 2" xfId="7400"/>
    <cellStyle name="Normal 4 5 2 4 4 2 3" xfId="7401"/>
    <cellStyle name="Normal 4 5 2 4 4 3" xfId="7402"/>
    <cellStyle name="Normal 4 5 2 4 4 4" xfId="7403"/>
    <cellStyle name="Normal 4 5 2 4 4 5" xfId="7404"/>
    <cellStyle name="Normal 4 5 2 4 5" xfId="7405"/>
    <cellStyle name="Normal 4 5 2 4 5 2" xfId="7406"/>
    <cellStyle name="Normal 4 5 2 4 5 2 2" xfId="7407"/>
    <cellStyle name="Normal 4 5 2 4 5 2 3" xfId="7408"/>
    <cellStyle name="Normal 4 5 2 4 5 3" xfId="7409"/>
    <cellStyle name="Normal 4 5 2 4 5 4" xfId="7410"/>
    <cellStyle name="Normal 4 5 2 4 5 5" xfId="7411"/>
    <cellStyle name="Normal 4 5 2 4 6" xfId="7412"/>
    <cellStyle name="Normal 4 5 2 4 6 2" xfId="7413"/>
    <cellStyle name="Normal 4 5 2 4 6 3" xfId="7414"/>
    <cellStyle name="Normal 4 5 2 4 7" xfId="7415"/>
    <cellStyle name="Normal 4 5 2 4 8" xfId="7416"/>
    <cellStyle name="Normal 4 5 2 4 9" xfId="7417"/>
    <cellStyle name="Normal 4 5 2 5" xfId="7418"/>
    <cellStyle name="Normal 4 5 2 5 2" xfId="7419"/>
    <cellStyle name="Normal 4 5 2 5 2 2" xfId="7420"/>
    <cellStyle name="Normal 4 5 2 5 2 2 2" xfId="7421"/>
    <cellStyle name="Normal 4 5 2 5 2 2 2 2" xfId="7422"/>
    <cellStyle name="Normal 4 5 2 5 2 2 2 3" xfId="7423"/>
    <cellStyle name="Normal 4 5 2 5 2 2 3" xfId="7424"/>
    <cellStyle name="Normal 4 5 2 5 2 2 4" xfId="7425"/>
    <cellStyle name="Normal 4 5 2 5 2 2 5" xfId="7426"/>
    <cellStyle name="Normal 4 5 2 5 2 3" xfId="7427"/>
    <cellStyle name="Normal 4 5 2 5 2 3 2" xfId="7428"/>
    <cellStyle name="Normal 4 5 2 5 2 3 2 2" xfId="7429"/>
    <cellStyle name="Normal 4 5 2 5 2 3 2 3" xfId="7430"/>
    <cellStyle name="Normal 4 5 2 5 2 3 3" xfId="7431"/>
    <cellStyle name="Normal 4 5 2 5 2 3 4" xfId="7432"/>
    <cellStyle name="Normal 4 5 2 5 2 3 5" xfId="7433"/>
    <cellStyle name="Normal 4 5 2 5 2 4" xfId="7434"/>
    <cellStyle name="Normal 4 5 2 5 2 4 2" xfId="7435"/>
    <cellStyle name="Normal 4 5 2 5 2 4 3" xfId="7436"/>
    <cellStyle name="Normal 4 5 2 5 2 5" xfId="7437"/>
    <cellStyle name="Normal 4 5 2 5 2 6" xfId="7438"/>
    <cellStyle name="Normal 4 5 2 5 2 7" xfId="7439"/>
    <cellStyle name="Normal 4 5 2 5 3" xfId="7440"/>
    <cellStyle name="Normal 4 5 2 5 3 2" xfId="7441"/>
    <cellStyle name="Normal 4 5 2 5 3 2 2" xfId="7442"/>
    <cellStyle name="Normal 4 5 2 5 3 2 3" xfId="7443"/>
    <cellStyle name="Normal 4 5 2 5 3 3" xfId="7444"/>
    <cellStyle name="Normal 4 5 2 5 3 4" xfId="7445"/>
    <cellStyle name="Normal 4 5 2 5 3 5" xfId="7446"/>
    <cellStyle name="Normal 4 5 2 5 4" xfId="7447"/>
    <cellStyle name="Normal 4 5 2 5 4 2" xfId="7448"/>
    <cellStyle name="Normal 4 5 2 5 4 2 2" xfId="7449"/>
    <cellStyle name="Normal 4 5 2 5 4 2 3" xfId="7450"/>
    <cellStyle name="Normal 4 5 2 5 4 3" xfId="7451"/>
    <cellStyle name="Normal 4 5 2 5 4 4" xfId="7452"/>
    <cellStyle name="Normal 4 5 2 5 4 5" xfId="7453"/>
    <cellStyle name="Normal 4 5 2 5 5" xfId="7454"/>
    <cellStyle name="Normal 4 5 2 5 5 2" xfId="7455"/>
    <cellStyle name="Normal 4 5 2 5 5 3" xfId="7456"/>
    <cellStyle name="Normal 4 5 2 5 6" xfId="7457"/>
    <cellStyle name="Normal 4 5 2 5 7" xfId="7458"/>
    <cellStyle name="Normal 4 5 2 5 8" xfId="7459"/>
    <cellStyle name="Normal 4 5 2 6" xfId="7460"/>
    <cellStyle name="Normal 4 5 2 6 2" xfId="7461"/>
    <cellStyle name="Normal 4 5 2 6 2 2" xfId="7462"/>
    <cellStyle name="Normal 4 5 2 6 2 2 2" xfId="7463"/>
    <cellStyle name="Normal 4 5 2 6 2 2 3" xfId="7464"/>
    <cellStyle name="Normal 4 5 2 6 2 3" xfId="7465"/>
    <cellStyle name="Normal 4 5 2 6 2 4" xfId="7466"/>
    <cellStyle name="Normal 4 5 2 6 2 5" xfId="7467"/>
    <cellStyle name="Normal 4 5 2 6 3" xfId="7468"/>
    <cellStyle name="Normal 4 5 2 6 3 2" xfId="7469"/>
    <cellStyle name="Normal 4 5 2 6 3 2 2" xfId="7470"/>
    <cellStyle name="Normal 4 5 2 6 3 2 3" xfId="7471"/>
    <cellStyle name="Normal 4 5 2 6 3 3" xfId="7472"/>
    <cellStyle name="Normal 4 5 2 6 3 4" xfId="7473"/>
    <cellStyle name="Normal 4 5 2 6 3 5" xfId="7474"/>
    <cellStyle name="Normal 4 5 2 6 4" xfId="7475"/>
    <cellStyle name="Normal 4 5 2 6 4 2" xfId="7476"/>
    <cellStyle name="Normal 4 5 2 6 4 3" xfId="7477"/>
    <cellStyle name="Normal 4 5 2 6 5" xfId="7478"/>
    <cellStyle name="Normal 4 5 2 6 6" xfId="7479"/>
    <cellStyle name="Normal 4 5 2 6 7" xfId="7480"/>
    <cellStyle name="Normal 4 5 2 7" xfId="7481"/>
    <cellStyle name="Normal 4 5 2 7 2" xfId="7482"/>
    <cellStyle name="Normal 4 5 2 7 2 2" xfId="7483"/>
    <cellStyle name="Normal 4 5 2 7 2 3" xfId="7484"/>
    <cellStyle name="Normal 4 5 2 7 3" xfId="7485"/>
    <cellStyle name="Normal 4 5 2 7 4" xfId="7486"/>
    <cellStyle name="Normal 4 5 2 7 5" xfId="7487"/>
    <cellStyle name="Normal 4 5 2 8" xfId="7488"/>
    <cellStyle name="Normal 4 5 2 8 2" xfId="7489"/>
    <cellStyle name="Normal 4 5 2 8 2 2" xfId="7490"/>
    <cellStyle name="Normal 4 5 2 8 2 3" xfId="7491"/>
    <cellStyle name="Normal 4 5 2 8 3" xfId="7492"/>
    <cellStyle name="Normal 4 5 2 8 4" xfId="7493"/>
    <cellStyle name="Normal 4 5 2 8 5" xfId="7494"/>
    <cellStyle name="Normal 4 5 2 9" xfId="7495"/>
    <cellStyle name="Normal 4 5 2 9 2" xfId="7496"/>
    <cellStyle name="Normal 4 5 2 9 3" xfId="7497"/>
    <cellStyle name="Normal 4 5 3" xfId="7498"/>
    <cellStyle name="Normal 4 5 3 2" xfId="7499"/>
    <cellStyle name="Normal 4 5 3 2 2" xfId="7500"/>
    <cellStyle name="Normal 4 5 3 2 2 2" xfId="7501"/>
    <cellStyle name="Normal 4 5 3 2 2 2 2" xfId="7502"/>
    <cellStyle name="Normal 4 5 3 2 2 2 2 2" xfId="7503"/>
    <cellStyle name="Normal 4 5 3 2 2 2 2 3" xfId="7504"/>
    <cellStyle name="Normal 4 5 3 2 2 2 3" xfId="7505"/>
    <cellStyle name="Normal 4 5 3 2 2 2 4" xfId="7506"/>
    <cellStyle name="Normal 4 5 3 2 2 2 5" xfId="7507"/>
    <cellStyle name="Normal 4 5 3 2 2 3" xfId="7508"/>
    <cellStyle name="Normal 4 5 3 2 2 3 2" xfId="7509"/>
    <cellStyle name="Normal 4 5 3 2 2 3 2 2" xfId="7510"/>
    <cellStyle name="Normal 4 5 3 2 2 3 2 3" xfId="7511"/>
    <cellStyle name="Normal 4 5 3 2 2 3 3" xfId="7512"/>
    <cellStyle name="Normal 4 5 3 2 2 3 4" xfId="7513"/>
    <cellStyle name="Normal 4 5 3 2 2 3 5" xfId="7514"/>
    <cellStyle name="Normal 4 5 3 2 2 4" xfId="7515"/>
    <cellStyle name="Normal 4 5 3 2 2 4 2" xfId="7516"/>
    <cellStyle name="Normal 4 5 3 2 2 4 3" xfId="7517"/>
    <cellStyle name="Normal 4 5 3 2 2 5" xfId="7518"/>
    <cellStyle name="Normal 4 5 3 2 2 6" xfId="7519"/>
    <cellStyle name="Normal 4 5 3 2 2 7" xfId="7520"/>
    <cellStyle name="Normal 4 5 3 2 3" xfId="7521"/>
    <cellStyle name="Normal 4 5 3 2 3 2" xfId="7522"/>
    <cellStyle name="Normal 4 5 3 2 3 2 2" xfId="7523"/>
    <cellStyle name="Normal 4 5 3 2 3 2 3" xfId="7524"/>
    <cellStyle name="Normal 4 5 3 2 3 3" xfId="7525"/>
    <cellStyle name="Normal 4 5 3 2 3 4" xfId="7526"/>
    <cellStyle name="Normal 4 5 3 2 3 5" xfId="7527"/>
    <cellStyle name="Normal 4 5 3 2 4" xfId="7528"/>
    <cellStyle name="Normal 4 5 3 2 4 2" xfId="7529"/>
    <cellStyle name="Normal 4 5 3 2 4 2 2" xfId="7530"/>
    <cellStyle name="Normal 4 5 3 2 4 2 3" xfId="7531"/>
    <cellStyle name="Normal 4 5 3 2 4 3" xfId="7532"/>
    <cellStyle name="Normal 4 5 3 2 4 4" xfId="7533"/>
    <cellStyle name="Normal 4 5 3 2 4 5" xfId="7534"/>
    <cellStyle name="Normal 4 5 3 2 5" xfId="7535"/>
    <cellStyle name="Normal 4 5 3 2 5 2" xfId="7536"/>
    <cellStyle name="Normal 4 5 3 2 5 3" xfId="7537"/>
    <cellStyle name="Normal 4 5 3 2 6" xfId="7538"/>
    <cellStyle name="Normal 4 5 3 2 7" xfId="7539"/>
    <cellStyle name="Normal 4 5 3 2 8" xfId="7540"/>
    <cellStyle name="Normal 4 5 3 3" xfId="7541"/>
    <cellStyle name="Normal 4 5 3 3 2" xfId="7542"/>
    <cellStyle name="Normal 4 5 3 3 2 2" xfId="7543"/>
    <cellStyle name="Normal 4 5 3 3 2 2 2" xfId="7544"/>
    <cellStyle name="Normal 4 5 3 3 2 2 3" xfId="7545"/>
    <cellStyle name="Normal 4 5 3 3 2 3" xfId="7546"/>
    <cellStyle name="Normal 4 5 3 3 2 4" xfId="7547"/>
    <cellStyle name="Normal 4 5 3 3 2 5" xfId="7548"/>
    <cellStyle name="Normal 4 5 3 3 3" xfId="7549"/>
    <cellStyle name="Normal 4 5 3 3 3 2" xfId="7550"/>
    <cellStyle name="Normal 4 5 3 3 3 2 2" xfId="7551"/>
    <cellStyle name="Normal 4 5 3 3 3 2 3" xfId="7552"/>
    <cellStyle name="Normal 4 5 3 3 3 3" xfId="7553"/>
    <cellStyle name="Normal 4 5 3 3 3 4" xfId="7554"/>
    <cellStyle name="Normal 4 5 3 3 3 5" xfId="7555"/>
    <cellStyle name="Normal 4 5 3 3 4" xfId="7556"/>
    <cellStyle name="Normal 4 5 3 3 4 2" xfId="7557"/>
    <cellStyle name="Normal 4 5 3 3 4 3" xfId="7558"/>
    <cellStyle name="Normal 4 5 3 3 5" xfId="7559"/>
    <cellStyle name="Normal 4 5 3 3 6" xfId="7560"/>
    <cellStyle name="Normal 4 5 3 3 7" xfId="7561"/>
    <cellStyle name="Normal 4 5 3 4" xfId="7562"/>
    <cellStyle name="Normal 4 5 3 4 2" xfId="7563"/>
    <cellStyle name="Normal 4 5 3 4 2 2" xfId="7564"/>
    <cellStyle name="Normal 4 5 3 4 2 3" xfId="7565"/>
    <cellStyle name="Normal 4 5 3 4 3" xfId="7566"/>
    <cellStyle name="Normal 4 5 3 4 4" xfId="7567"/>
    <cellStyle name="Normal 4 5 3 4 5" xfId="7568"/>
    <cellStyle name="Normal 4 5 3 5" xfId="7569"/>
    <cellStyle name="Normal 4 5 3 5 2" xfId="7570"/>
    <cellStyle name="Normal 4 5 3 5 2 2" xfId="7571"/>
    <cellStyle name="Normal 4 5 3 5 2 3" xfId="7572"/>
    <cellStyle name="Normal 4 5 3 5 3" xfId="7573"/>
    <cellStyle name="Normal 4 5 3 5 4" xfId="7574"/>
    <cellStyle name="Normal 4 5 3 5 5" xfId="7575"/>
    <cellStyle name="Normal 4 5 3 6" xfId="7576"/>
    <cellStyle name="Normal 4 5 3 6 2" xfId="7577"/>
    <cellStyle name="Normal 4 5 3 6 3" xfId="7578"/>
    <cellStyle name="Normal 4 5 3 7" xfId="7579"/>
    <cellStyle name="Normal 4 5 3 8" xfId="7580"/>
    <cellStyle name="Normal 4 5 3 9" xfId="7581"/>
    <cellStyle name="Normal 4 5 4" xfId="7582"/>
    <cellStyle name="Normal 4 5 4 2" xfId="7583"/>
    <cellStyle name="Normal 4 5 4 2 2" xfId="7584"/>
    <cellStyle name="Normal 4 5 4 2 2 2" xfId="7585"/>
    <cellStyle name="Normal 4 5 4 2 2 2 2" xfId="7586"/>
    <cellStyle name="Normal 4 5 4 2 2 2 2 2" xfId="7587"/>
    <cellStyle name="Normal 4 5 4 2 2 2 2 3" xfId="7588"/>
    <cellStyle name="Normal 4 5 4 2 2 2 3" xfId="7589"/>
    <cellStyle name="Normal 4 5 4 2 2 2 4" xfId="7590"/>
    <cellStyle name="Normal 4 5 4 2 2 2 5" xfId="7591"/>
    <cellStyle name="Normal 4 5 4 2 2 3" xfId="7592"/>
    <cellStyle name="Normal 4 5 4 2 2 3 2" xfId="7593"/>
    <cellStyle name="Normal 4 5 4 2 2 3 2 2" xfId="7594"/>
    <cellStyle name="Normal 4 5 4 2 2 3 2 3" xfId="7595"/>
    <cellStyle name="Normal 4 5 4 2 2 3 3" xfId="7596"/>
    <cellStyle name="Normal 4 5 4 2 2 3 4" xfId="7597"/>
    <cellStyle name="Normal 4 5 4 2 2 3 5" xfId="7598"/>
    <cellStyle name="Normal 4 5 4 2 2 4" xfId="7599"/>
    <cellStyle name="Normal 4 5 4 2 2 4 2" xfId="7600"/>
    <cellStyle name="Normal 4 5 4 2 2 4 3" xfId="7601"/>
    <cellStyle name="Normal 4 5 4 2 2 5" xfId="7602"/>
    <cellStyle name="Normal 4 5 4 2 2 6" xfId="7603"/>
    <cellStyle name="Normal 4 5 4 2 2 7" xfId="7604"/>
    <cellStyle name="Normal 4 5 4 2 3" xfId="7605"/>
    <cellStyle name="Normal 4 5 4 2 3 2" xfId="7606"/>
    <cellStyle name="Normal 4 5 4 2 3 2 2" xfId="7607"/>
    <cellStyle name="Normal 4 5 4 2 3 2 3" xfId="7608"/>
    <cellStyle name="Normal 4 5 4 2 3 3" xfId="7609"/>
    <cellStyle name="Normal 4 5 4 2 3 4" xfId="7610"/>
    <cellStyle name="Normal 4 5 4 2 3 5" xfId="7611"/>
    <cellStyle name="Normal 4 5 4 2 4" xfId="7612"/>
    <cellStyle name="Normal 4 5 4 2 4 2" xfId="7613"/>
    <cellStyle name="Normal 4 5 4 2 4 2 2" xfId="7614"/>
    <cellStyle name="Normal 4 5 4 2 4 2 3" xfId="7615"/>
    <cellStyle name="Normal 4 5 4 2 4 3" xfId="7616"/>
    <cellStyle name="Normal 4 5 4 2 4 4" xfId="7617"/>
    <cellStyle name="Normal 4 5 4 2 4 5" xfId="7618"/>
    <cellStyle name="Normal 4 5 4 2 5" xfId="7619"/>
    <cellStyle name="Normal 4 5 4 2 5 2" xfId="7620"/>
    <cellStyle name="Normal 4 5 4 2 5 3" xfId="7621"/>
    <cellStyle name="Normal 4 5 4 2 6" xfId="7622"/>
    <cellStyle name="Normal 4 5 4 2 7" xfId="7623"/>
    <cellStyle name="Normal 4 5 4 2 8" xfId="7624"/>
    <cellStyle name="Normal 4 5 4 3" xfId="7625"/>
    <cellStyle name="Normal 4 5 4 3 2" xfId="7626"/>
    <cellStyle name="Normal 4 5 4 3 2 2" xfId="7627"/>
    <cellStyle name="Normal 4 5 4 3 2 2 2" xfId="7628"/>
    <cellStyle name="Normal 4 5 4 3 2 2 3" xfId="7629"/>
    <cellStyle name="Normal 4 5 4 3 2 3" xfId="7630"/>
    <cellStyle name="Normal 4 5 4 3 2 4" xfId="7631"/>
    <cellStyle name="Normal 4 5 4 3 2 5" xfId="7632"/>
    <cellStyle name="Normal 4 5 4 3 3" xfId="7633"/>
    <cellStyle name="Normal 4 5 4 3 3 2" xfId="7634"/>
    <cellStyle name="Normal 4 5 4 3 3 2 2" xfId="7635"/>
    <cellStyle name="Normal 4 5 4 3 3 2 3" xfId="7636"/>
    <cellStyle name="Normal 4 5 4 3 3 3" xfId="7637"/>
    <cellStyle name="Normal 4 5 4 3 3 4" xfId="7638"/>
    <cellStyle name="Normal 4 5 4 3 3 5" xfId="7639"/>
    <cellStyle name="Normal 4 5 4 3 4" xfId="7640"/>
    <cellStyle name="Normal 4 5 4 3 4 2" xfId="7641"/>
    <cellStyle name="Normal 4 5 4 3 4 3" xfId="7642"/>
    <cellStyle name="Normal 4 5 4 3 5" xfId="7643"/>
    <cellStyle name="Normal 4 5 4 3 6" xfId="7644"/>
    <cellStyle name="Normal 4 5 4 3 7" xfId="7645"/>
    <cellStyle name="Normal 4 5 4 4" xfId="7646"/>
    <cellStyle name="Normal 4 5 4 4 2" xfId="7647"/>
    <cellStyle name="Normal 4 5 4 4 2 2" xfId="7648"/>
    <cellStyle name="Normal 4 5 4 4 2 3" xfId="7649"/>
    <cellStyle name="Normal 4 5 4 4 3" xfId="7650"/>
    <cellStyle name="Normal 4 5 4 4 4" xfId="7651"/>
    <cellStyle name="Normal 4 5 4 4 5" xfId="7652"/>
    <cellStyle name="Normal 4 5 4 5" xfId="7653"/>
    <cellStyle name="Normal 4 5 4 5 2" xfId="7654"/>
    <cellStyle name="Normal 4 5 4 5 2 2" xfId="7655"/>
    <cellStyle name="Normal 4 5 4 5 2 3" xfId="7656"/>
    <cellStyle name="Normal 4 5 4 5 3" xfId="7657"/>
    <cellStyle name="Normal 4 5 4 5 4" xfId="7658"/>
    <cellStyle name="Normal 4 5 4 5 5" xfId="7659"/>
    <cellStyle name="Normal 4 5 4 6" xfId="7660"/>
    <cellStyle name="Normal 4 5 4 6 2" xfId="7661"/>
    <cellStyle name="Normal 4 5 4 6 3" xfId="7662"/>
    <cellStyle name="Normal 4 5 4 7" xfId="7663"/>
    <cellStyle name="Normal 4 5 4 8" xfId="7664"/>
    <cellStyle name="Normal 4 5 4 9" xfId="7665"/>
    <cellStyle name="Normal 4 5 5" xfId="7666"/>
    <cellStyle name="Normal 4 5 5 2" xfId="7667"/>
    <cellStyle name="Normal 4 5 5 2 2" xfId="7668"/>
    <cellStyle name="Normal 4 5 5 2 2 2" xfId="7669"/>
    <cellStyle name="Normal 4 5 5 2 2 2 2" xfId="7670"/>
    <cellStyle name="Normal 4 5 5 2 2 2 2 2" xfId="7671"/>
    <cellStyle name="Normal 4 5 5 2 2 2 2 3" xfId="7672"/>
    <cellStyle name="Normal 4 5 5 2 2 2 3" xfId="7673"/>
    <cellStyle name="Normal 4 5 5 2 2 2 4" xfId="7674"/>
    <cellStyle name="Normal 4 5 5 2 2 2 5" xfId="7675"/>
    <cellStyle name="Normal 4 5 5 2 2 3" xfId="7676"/>
    <cellStyle name="Normal 4 5 5 2 2 3 2" xfId="7677"/>
    <cellStyle name="Normal 4 5 5 2 2 3 2 2" xfId="7678"/>
    <cellStyle name="Normal 4 5 5 2 2 3 2 3" xfId="7679"/>
    <cellStyle name="Normal 4 5 5 2 2 3 3" xfId="7680"/>
    <cellStyle name="Normal 4 5 5 2 2 3 4" xfId="7681"/>
    <cellStyle name="Normal 4 5 5 2 2 3 5" xfId="7682"/>
    <cellStyle name="Normal 4 5 5 2 2 4" xfId="7683"/>
    <cellStyle name="Normal 4 5 5 2 2 4 2" xfId="7684"/>
    <cellStyle name="Normal 4 5 5 2 2 4 3" xfId="7685"/>
    <cellStyle name="Normal 4 5 5 2 2 5" xfId="7686"/>
    <cellStyle name="Normal 4 5 5 2 2 6" xfId="7687"/>
    <cellStyle name="Normal 4 5 5 2 2 7" xfId="7688"/>
    <cellStyle name="Normal 4 5 5 2 3" xfId="7689"/>
    <cellStyle name="Normal 4 5 5 2 3 2" xfId="7690"/>
    <cellStyle name="Normal 4 5 5 2 3 2 2" xfId="7691"/>
    <cellStyle name="Normal 4 5 5 2 3 2 3" xfId="7692"/>
    <cellStyle name="Normal 4 5 5 2 3 3" xfId="7693"/>
    <cellStyle name="Normal 4 5 5 2 3 4" xfId="7694"/>
    <cellStyle name="Normal 4 5 5 2 3 5" xfId="7695"/>
    <cellStyle name="Normal 4 5 5 2 4" xfId="7696"/>
    <cellStyle name="Normal 4 5 5 2 4 2" xfId="7697"/>
    <cellStyle name="Normal 4 5 5 2 4 2 2" xfId="7698"/>
    <cellStyle name="Normal 4 5 5 2 4 2 3" xfId="7699"/>
    <cellStyle name="Normal 4 5 5 2 4 3" xfId="7700"/>
    <cellStyle name="Normal 4 5 5 2 4 4" xfId="7701"/>
    <cellStyle name="Normal 4 5 5 2 4 5" xfId="7702"/>
    <cellStyle name="Normal 4 5 5 2 5" xfId="7703"/>
    <cellStyle name="Normal 4 5 5 2 5 2" xfId="7704"/>
    <cellStyle name="Normal 4 5 5 2 5 3" xfId="7705"/>
    <cellStyle name="Normal 4 5 5 2 6" xfId="7706"/>
    <cellStyle name="Normal 4 5 5 2 7" xfId="7707"/>
    <cellStyle name="Normal 4 5 5 2 8" xfId="7708"/>
    <cellStyle name="Normal 4 5 5 3" xfId="7709"/>
    <cellStyle name="Normal 4 5 5 3 2" xfId="7710"/>
    <cellStyle name="Normal 4 5 5 3 2 2" xfId="7711"/>
    <cellStyle name="Normal 4 5 5 3 2 2 2" xfId="7712"/>
    <cellStyle name="Normal 4 5 5 3 2 2 3" xfId="7713"/>
    <cellStyle name="Normal 4 5 5 3 2 3" xfId="7714"/>
    <cellStyle name="Normal 4 5 5 3 2 4" xfId="7715"/>
    <cellStyle name="Normal 4 5 5 3 2 5" xfId="7716"/>
    <cellStyle name="Normal 4 5 5 3 3" xfId="7717"/>
    <cellStyle name="Normal 4 5 5 3 3 2" xfId="7718"/>
    <cellStyle name="Normal 4 5 5 3 3 2 2" xfId="7719"/>
    <cellStyle name="Normal 4 5 5 3 3 2 3" xfId="7720"/>
    <cellStyle name="Normal 4 5 5 3 3 3" xfId="7721"/>
    <cellStyle name="Normal 4 5 5 3 3 4" xfId="7722"/>
    <cellStyle name="Normal 4 5 5 3 3 5" xfId="7723"/>
    <cellStyle name="Normal 4 5 5 3 4" xfId="7724"/>
    <cellStyle name="Normal 4 5 5 3 4 2" xfId="7725"/>
    <cellStyle name="Normal 4 5 5 3 4 3" xfId="7726"/>
    <cellStyle name="Normal 4 5 5 3 5" xfId="7727"/>
    <cellStyle name="Normal 4 5 5 3 6" xfId="7728"/>
    <cellStyle name="Normal 4 5 5 3 7" xfId="7729"/>
    <cellStyle name="Normal 4 5 5 4" xfId="7730"/>
    <cellStyle name="Normal 4 5 5 4 2" xfId="7731"/>
    <cellStyle name="Normal 4 5 5 4 2 2" xfId="7732"/>
    <cellStyle name="Normal 4 5 5 4 2 3" xfId="7733"/>
    <cellStyle name="Normal 4 5 5 4 3" xfId="7734"/>
    <cellStyle name="Normal 4 5 5 4 4" xfId="7735"/>
    <cellStyle name="Normal 4 5 5 4 5" xfId="7736"/>
    <cellStyle name="Normal 4 5 5 5" xfId="7737"/>
    <cellStyle name="Normal 4 5 5 5 2" xfId="7738"/>
    <cellStyle name="Normal 4 5 5 5 2 2" xfId="7739"/>
    <cellStyle name="Normal 4 5 5 5 2 3" xfId="7740"/>
    <cellStyle name="Normal 4 5 5 5 3" xfId="7741"/>
    <cellStyle name="Normal 4 5 5 5 4" xfId="7742"/>
    <cellStyle name="Normal 4 5 5 5 5" xfId="7743"/>
    <cellStyle name="Normal 4 5 5 6" xfId="7744"/>
    <cellStyle name="Normal 4 5 5 6 2" xfId="7745"/>
    <cellStyle name="Normal 4 5 5 6 3" xfId="7746"/>
    <cellStyle name="Normal 4 5 5 7" xfId="7747"/>
    <cellStyle name="Normal 4 5 5 8" xfId="7748"/>
    <cellStyle name="Normal 4 5 5 9" xfId="7749"/>
    <cellStyle name="Normal 4 5 6" xfId="7750"/>
    <cellStyle name="Normal 4 5 6 2" xfId="7751"/>
    <cellStyle name="Normal 4 5 6 2 2" xfId="7752"/>
    <cellStyle name="Normal 4 5 6 2 2 2" xfId="7753"/>
    <cellStyle name="Normal 4 5 6 2 2 2 2" xfId="7754"/>
    <cellStyle name="Normal 4 5 6 2 2 2 3" xfId="7755"/>
    <cellStyle name="Normal 4 5 6 2 2 3" xfId="7756"/>
    <cellStyle name="Normal 4 5 6 2 2 4" xfId="7757"/>
    <cellStyle name="Normal 4 5 6 2 2 5" xfId="7758"/>
    <cellStyle name="Normal 4 5 6 2 3" xfId="7759"/>
    <cellStyle name="Normal 4 5 6 2 3 2" xfId="7760"/>
    <cellStyle name="Normal 4 5 6 2 3 2 2" xfId="7761"/>
    <cellStyle name="Normal 4 5 6 2 3 2 3" xfId="7762"/>
    <cellStyle name="Normal 4 5 6 2 3 3" xfId="7763"/>
    <cellStyle name="Normal 4 5 6 2 3 4" xfId="7764"/>
    <cellStyle name="Normal 4 5 6 2 3 5" xfId="7765"/>
    <cellStyle name="Normal 4 5 6 2 4" xfId="7766"/>
    <cellStyle name="Normal 4 5 6 2 4 2" xfId="7767"/>
    <cellStyle name="Normal 4 5 6 2 4 3" xfId="7768"/>
    <cellStyle name="Normal 4 5 6 2 5" xfId="7769"/>
    <cellStyle name="Normal 4 5 6 2 6" xfId="7770"/>
    <cellStyle name="Normal 4 5 6 2 7" xfId="7771"/>
    <cellStyle name="Normal 4 5 6 3" xfId="7772"/>
    <cellStyle name="Normal 4 5 6 3 2" xfId="7773"/>
    <cellStyle name="Normal 4 5 6 3 2 2" xfId="7774"/>
    <cellStyle name="Normal 4 5 6 3 2 3" xfId="7775"/>
    <cellStyle name="Normal 4 5 6 3 3" xfId="7776"/>
    <cellStyle name="Normal 4 5 6 3 4" xfId="7777"/>
    <cellStyle name="Normal 4 5 6 3 5" xfId="7778"/>
    <cellStyle name="Normal 4 5 6 4" xfId="7779"/>
    <cellStyle name="Normal 4 5 6 4 2" xfId="7780"/>
    <cellStyle name="Normal 4 5 6 4 2 2" xfId="7781"/>
    <cellStyle name="Normal 4 5 6 4 2 3" xfId="7782"/>
    <cellStyle name="Normal 4 5 6 4 3" xfId="7783"/>
    <cellStyle name="Normal 4 5 6 4 4" xfId="7784"/>
    <cellStyle name="Normal 4 5 6 4 5" xfId="7785"/>
    <cellStyle name="Normal 4 5 6 5" xfId="7786"/>
    <cellStyle name="Normal 4 5 6 5 2" xfId="7787"/>
    <cellStyle name="Normal 4 5 6 5 3" xfId="7788"/>
    <cellStyle name="Normal 4 5 6 6" xfId="7789"/>
    <cellStyle name="Normal 4 5 6 7" xfId="7790"/>
    <cellStyle name="Normal 4 5 6 8" xfId="7791"/>
    <cellStyle name="Normal 4 5 7" xfId="7792"/>
    <cellStyle name="Normal 4 5 7 2" xfId="7793"/>
    <cellStyle name="Normal 4 5 7 2 2" xfId="7794"/>
    <cellStyle name="Normal 4 5 7 2 2 2" xfId="7795"/>
    <cellStyle name="Normal 4 5 7 2 2 3" xfId="7796"/>
    <cellStyle name="Normal 4 5 7 2 3" xfId="7797"/>
    <cellStyle name="Normal 4 5 7 2 4" xfId="7798"/>
    <cellStyle name="Normal 4 5 7 2 5" xfId="7799"/>
    <cellStyle name="Normal 4 5 7 3" xfId="7800"/>
    <cellStyle name="Normal 4 5 7 3 2" xfId="7801"/>
    <cellStyle name="Normal 4 5 7 3 2 2" xfId="7802"/>
    <cellStyle name="Normal 4 5 7 3 2 3" xfId="7803"/>
    <cellStyle name="Normal 4 5 7 3 3" xfId="7804"/>
    <cellStyle name="Normal 4 5 7 3 4" xfId="7805"/>
    <cellStyle name="Normal 4 5 7 3 5" xfId="7806"/>
    <cellStyle name="Normal 4 5 7 4" xfId="7807"/>
    <cellStyle name="Normal 4 5 7 4 2" xfId="7808"/>
    <cellStyle name="Normal 4 5 7 4 3" xfId="7809"/>
    <cellStyle name="Normal 4 5 7 5" xfId="7810"/>
    <cellStyle name="Normal 4 5 7 6" xfId="7811"/>
    <cellStyle name="Normal 4 5 7 7" xfId="7812"/>
    <cellStyle name="Normal 4 5 8" xfId="7813"/>
    <cellStyle name="Normal 4 5 8 2" xfId="7814"/>
    <cellStyle name="Normal 4 5 8 2 2" xfId="7815"/>
    <cellStyle name="Normal 4 5 8 2 2 2" xfId="7816"/>
    <cellStyle name="Normal 4 5 8 2 2 3" xfId="7817"/>
    <cellStyle name="Normal 4 5 8 2 3" xfId="7818"/>
    <cellStyle name="Normal 4 5 8 2 4" xfId="7819"/>
    <cellStyle name="Normal 4 5 8 2 5" xfId="7820"/>
    <cellStyle name="Normal 4 5 8 3" xfId="7821"/>
    <cellStyle name="Normal 4 5 8 3 2" xfId="7822"/>
    <cellStyle name="Normal 4 5 8 3 2 2" xfId="7823"/>
    <cellStyle name="Normal 4 5 8 3 2 3" xfId="7824"/>
    <cellStyle name="Normal 4 5 8 3 3" xfId="7825"/>
    <cellStyle name="Normal 4 5 8 3 4" xfId="7826"/>
    <cellStyle name="Normal 4 5 8 3 5" xfId="7827"/>
    <cellStyle name="Normal 4 5 8 4" xfId="7828"/>
    <cellStyle name="Normal 4 5 8 4 2" xfId="7829"/>
    <cellStyle name="Normal 4 5 8 4 3" xfId="7830"/>
    <cellStyle name="Normal 4 5 8 5" xfId="7831"/>
    <cellStyle name="Normal 4 5 8 6" xfId="7832"/>
    <cellStyle name="Normal 4 5 8 7" xfId="7833"/>
    <cellStyle name="Normal 4 5 9" xfId="7834"/>
    <cellStyle name="Normal 4 5 9 2" xfId="7835"/>
    <cellStyle name="Normal 4 5 9 2 2" xfId="7836"/>
    <cellStyle name="Normal 4 5 9 2 3" xfId="7837"/>
    <cellStyle name="Normal 4 5 9 3" xfId="7838"/>
    <cellStyle name="Normal 4 5 9 4" xfId="7839"/>
    <cellStyle name="Normal 4 5 9 5" xfId="7840"/>
    <cellStyle name="Normal 4 6" xfId="7841"/>
    <cellStyle name="Normal 4 6 10" xfId="7842"/>
    <cellStyle name="Normal 4 6 11" xfId="7843"/>
    <cellStyle name="Normal 4 6 12" xfId="7844"/>
    <cellStyle name="Normal 4 6 2" xfId="7845"/>
    <cellStyle name="Normal 4 6 2 2" xfId="7846"/>
    <cellStyle name="Normal 4 6 2 2 2" xfId="7847"/>
    <cellStyle name="Normal 4 6 2 2 2 2" xfId="7848"/>
    <cellStyle name="Normal 4 6 2 2 2 2 2" xfId="7849"/>
    <cellStyle name="Normal 4 6 2 2 2 2 2 2" xfId="7850"/>
    <cellStyle name="Normal 4 6 2 2 2 2 2 3" xfId="7851"/>
    <cellStyle name="Normal 4 6 2 2 2 2 3" xfId="7852"/>
    <cellStyle name="Normal 4 6 2 2 2 2 4" xfId="7853"/>
    <cellStyle name="Normal 4 6 2 2 2 2 5" xfId="7854"/>
    <cellStyle name="Normal 4 6 2 2 2 3" xfId="7855"/>
    <cellStyle name="Normal 4 6 2 2 2 3 2" xfId="7856"/>
    <cellStyle name="Normal 4 6 2 2 2 3 2 2" xfId="7857"/>
    <cellStyle name="Normal 4 6 2 2 2 3 2 3" xfId="7858"/>
    <cellStyle name="Normal 4 6 2 2 2 3 3" xfId="7859"/>
    <cellStyle name="Normal 4 6 2 2 2 3 4" xfId="7860"/>
    <cellStyle name="Normal 4 6 2 2 2 3 5" xfId="7861"/>
    <cellStyle name="Normal 4 6 2 2 2 4" xfId="7862"/>
    <cellStyle name="Normal 4 6 2 2 2 4 2" xfId="7863"/>
    <cellStyle name="Normal 4 6 2 2 2 4 3" xfId="7864"/>
    <cellStyle name="Normal 4 6 2 2 2 5" xfId="7865"/>
    <cellStyle name="Normal 4 6 2 2 2 6" xfId="7866"/>
    <cellStyle name="Normal 4 6 2 2 2 7" xfId="7867"/>
    <cellStyle name="Normal 4 6 2 2 3" xfId="7868"/>
    <cellStyle name="Normal 4 6 2 2 3 2" xfId="7869"/>
    <cellStyle name="Normal 4 6 2 2 3 2 2" xfId="7870"/>
    <cellStyle name="Normal 4 6 2 2 3 2 3" xfId="7871"/>
    <cellStyle name="Normal 4 6 2 2 3 3" xfId="7872"/>
    <cellStyle name="Normal 4 6 2 2 3 4" xfId="7873"/>
    <cellStyle name="Normal 4 6 2 2 3 5" xfId="7874"/>
    <cellStyle name="Normal 4 6 2 2 4" xfId="7875"/>
    <cellStyle name="Normal 4 6 2 2 4 2" xfId="7876"/>
    <cellStyle name="Normal 4 6 2 2 4 2 2" xfId="7877"/>
    <cellStyle name="Normal 4 6 2 2 4 2 3" xfId="7878"/>
    <cellStyle name="Normal 4 6 2 2 4 3" xfId="7879"/>
    <cellStyle name="Normal 4 6 2 2 4 4" xfId="7880"/>
    <cellStyle name="Normal 4 6 2 2 4 5" xfId="7881"/>
    <cellStyle name="Normal 4 6 2 2 5" xfId="7882"/>
    <cellStyle name="Normal 4 6 2 2 5 2" xfId="7883"/>
    <cellStyle name="Normal 4 6 2 2 5 3" xfId="7884"/>
    <cellStyle name="Normal 4 6 2 2 6" xfId="7885"/>
    <cellStyle name="Normal 4 6 2 2 7" xfId="7886"/>
    <cellStyle name="Normal 4 6 2 2 8" xfId="7887"/>
    <cellStyle name="Normal 4 6 2 3" xfId="7888"/>
    <cellStyle name="Normal 4 6 2 3 2" xfId="7889"/>
    <cellStyle name="Normal 4 6 2 3 2 2" xfId="7890"/>
    <cellStyle name="Normal 4 6 2 3 2 2 2" xfId="7891"/>
    <cellStyle name="Normal 4 6 2 3 2 2 3" xfId="7892"/>
    <cellStyle name="Normal 4 6 2 3 2 3" xfId="7893"/>
    <cellStyle name="Normal 4 6 2 3 2 4" xfId="7894"/>
    <cellStyle name="Normal 4 6 2 3 2 5" xfId="7895"/>
    <cellStyle name="Normal 4 6 2 3 3" xfId="7896"/>
    <cellStyle name="Normal 4 6 2 3 3 2" xfId="7897"/>
    <cellStyle name="Normal 4 6 2 3 3 2 2" xfId="7898"/>
    <cellStyle name="Normal 4 6 2 3 3 2 3" xfId="7899"/>
    <cellStyle name="Normal 4 6 2 3 3 3" xfId="7900"/>
    <cellStyle name="Normal 4 6 2 3 3 4" xfId="7901"/>
    <cellStyle name="Normal 4 6 2 3 3 5" xfId="7902"/>
    <cellStyle name="Normal 4 6 2 3 4" xfId="7903"/>
    <cellStyle name="Normal 4 6 2 3 4 2" xfId="7904"/>
    <cellStyle name="Normal 4 6 2 3 4 3" xfId="7905"/>
    <cellStyle name="Normal 4 6 2 3 5" xfId="7906"/>
    <cellStyle name="Normal 4 6 2 3 6" xfId="7907"/>
    <cellStyle name="Normal 4 6 2 3 7" xfId="7908"/>
    <cellStyle name="Normal 4 6 2 4" xfId="7909"/>
    <cellStyle name="Normal 4 6 2 4 2" xfId="7910"/>
    <cellStyle name="Normal 4 6 2 4 2 2" xfId="7911"/>
    <cellStyle name="Normal 4 6 2 4 2 3" xfId="7912"/>
    <cellStyle name="Normal 4 6 2 4 3" xfId="7913"/>
    <cellStyle name="Normal 4 6 2 4 4" xfId="7914"/>
    <cellStyle name="Normal 4 6 2 4 5" xfId="7915"/>
    <cellStyle name="Normal 4 6 2 5" xfId="7916"/>
    <cellStyle name="Normal 4 6 2 5 2" xfId="7917"/>
    <cellStyle name="Normal 4 6 2 5 2 2" xfId="7918"/>
    <cellStyle name="Normal 4 6 2 5 2 3" xfId="7919"/>
    <cellStyle name="Normal 4 6 2 5 3" xfId="7920"/>
    <cellStyle name="Normal 4 6 2 5 4" xfId="7921"/>
    <cellStyle name="Normal 4 6 2 5 5" xfId="7922"/>
    <cellStyle name="Normal 4 6 2 6" xfId="7923"/>
    <cellStyle name="Normal 4 6 2 6 2" xfId="7924"/>
    <cellStyle name="Normal 4 6 2 6 3" xfId="7925"/>
    <cellStyle name="Normal 4 6 2 7" xfId="7926"/>
    <cellStyle name="Normal 4 6 2 8" xfId="7927"/>
    <cellStyle name="Normal 4 6 2 9" xfId="7928"/>
    <cellStyle name="Normal 4 6 3" xfId="7929"/>
    <cellStyle name="Normal 4 6 3 2" xfId="7930"/>
    <cellStyle name="Normal 4 6 3 2 2" xfId="7931"/>
    <cellStyle name="Normal 4 6 3 2 2 2" xfId="7932"/>
    <cellStyle name="Normal 4 6 3 2 2 2 2" xfId="7933"/>
    <cellStyle name="Normal 4 6 3 2 2 2 2 2" xfId="7934"/>
    <cellStyle name="Normal 4 6 3 2 2 2 2 3" xfId="7935"/>
    <cellStyle name="Normal 4 6 3 2 2 2 3" xfId="7936"/>
    <cellStyle name="Normal 4 6 3 2 2 2 4" xfId="7937"/>
    <cellStyle name="Normal 4 6 3 2 2 2 5" xfId="7938"/>
    <cellStyle name="Normal 4 6 3 2 2 3" xfId="7939"/>
    <cellStyle name="Normal 4 6 3 2 2 3 2" xfId="7940"/>
    <cellStyle name="Normal 4 6 3 2 2 3 2 2" xfId="7941"/>
    <cellStyle name="Normal 4 6 3 2 2 3 2 3" xfId="7942"/>
    <cellStyle name="Normal 4 6 3 2 2 3 3" xfId="7943"/>
    <cellStyle name="Normal 4 6 3 2 2 3 4" xfId="7944"/>
    <cellStyle name="Normal 4 6 3 2 2 3 5" xfId="7945"/>
    <cellStyle name="Normal 4 6 3 2 2 4" xfId="7946"/>
    <cellStyle name="Normal 4 6 3 2 2 4 2" xfId="7947"/>
    <cellStyle name="Normal 4 6 3 2 2 4 3" xfId="7948"/>
    <cellStyle name="Normal 4 6 3 2 2 5" xfId="7949"/>
    <cellStyle name="Normal 4 6 3 2 2 6" xfId="7950"/>
    <cellStyle name="Normal 4 6 3 2 2 7" xfId="7951"/>
    <cellStyle name="Normal 4 6 3 2 3" xfId="7952"/>
    <cellStyle name="Normal 4 6 3 2 3 2" xfId="7953"/>
    <cellStyle name="Normal 4 6 3 2 3 2 2" xfId="7954"/>
    <cellStyle name="Normal 4 6 3 2 3 2 3" xfId="7955"/>
    <cellStyle name="Normal 4 6 3 2 3 3" xfId="7956"/>
    <cellStyle name="Normal 4 6 3 2 3 4" xfId="7957"/>
    <cellStyle name="Normal 4 6 3 2 3 5" xfId="7958"/>
    <cellStyle name="Normal 4 6 3 2 4" xfId="7959"/>
    <cellStyle name="Normal 4 6 3 2 4 2" xfId="7960"/>
    <cellStyle name="Normal 4 6 3 2 4 2 2" xfId="7961"/>
    <cellStyle name="Normal 4 6 3 2 4 2 3" xfId="7962"/>
    <cellStyle name="Normal 4 6 3 2 4 3" xfId="7963"/>
    <cellStyle name="Normal 4 6 3 2 4 4" xfId="7964"/>
    <cellStyle name="Normal 4 6 3 2 4 5" xfId="7965"/>
    <cellStyle name="Normal 4 6 3 2 5" xfId="7966"/>
    <cellStyle name="Normal 4 6 3 2 5 2" xfId="7967"/>
    <cellStyle name="Normal 4 6 3 2 5 3" xfId="7968"/>
    <cellStyle name="Normal 4 6 3 2 6" xfId="7969"/>
    <cellStyle name="Normal 4 6 3 2 7" xfId="7970"/>
    <cellStyle name="Normal 4 6 3 2 8" xfId="7971"/>
    <cellStyle name="Normal 4 6 3 3" xfId="7972"/>
    <cellStyle name="Normal 4 6 3 3 2" xfId="7973"/>
    <cellStyle name="Normal 4 6 3 3 2 2" xfId="7974"/>
    <cellStyle name="Normal 4 6 3 3 2 2 2" xfId="7975"/>
    <cellStyle name="Normal 4 6 3 3 2 2 3" xfId="7976"/>
    <cellStyle name="Normal 4 6 3 3 2 3" xfId="7977"/>
    <cellStyle name="Normal 4 6 3 3 2 4" xfId="7978"/>
    <cellStyle name="Normal 4 6 3 3 2 5" xfId="7979"/>
    <cellStyle name="Normal 4 6 3 3 3" xfId="7980"/>
    <cellStyle name="Normal 4 6 3 3 3 2" xfId="7981"/>
    <cellStyle name="Normal 4 6 3 3 3 2 2" xfId="7982"/>
    <cellStyle name="Normal 4 6 3 3 3 2 3" xfId="7983"/>
    <cellStyle name="Normal 4 6 3 3 3 3" xfId="7984"/>
    <cellStyle name="Normal 4 6 3 3 3 4" xfId="7985"/>
    <cellStyle name="Normal 4 6 3 3 3 5" xfId="7986"/>
    <cellStyle name="Normal 4 6 3 3 4" xfId="7987"/>
    <cellStyle name="Normal 4 6 3 3 4 2" xfId="7988"/>
    <cellStyle name="Normal 4 6 3 3 4 3" xfId="7989"/>
    <cellStyle name="Normal 4 6 3 3 5" xfId="7990"/>
    <cellStyle name="Normal 4 6 3 3 6" xfId="7991"/>
    <cellStyle name="Normal 4 6 3 3 7" xfId="7992"/>
    <cellStyle name="Normal 4 6 3 4" xfId="7993"/>
    <cellStyle name="Normal 4 6 3 4 2" xfId="7994"/>
    <cellStyle name="Normal 4 6 3 4 2 2" xfId="7995"/>
    <cellStyle name="Normal 4 6 3 4 2 3" xfId="7996"/>
    <cellStyle name="Normal 4 6 3 4 3" xfId="7997"/>
    <cellStyle name="Normal 4 6 3 4 4" xfId="7998"/>
    <cellStyle name="Normal 4 6 3 4 5" xfId="7999"/>
    <cellStyle name="Normal 4 6 3 5" xfId="8000"/>
    <cellStyle name="Normal 4 6 3 5 2" xfId="8001"/>
    <cellStyle name="Normal 4 6 3 5 2 2" xfId="8002"/>
    <cellStyle name="Normal 4 6 3 5 2 3" xfId="8003"/>
    <cellStyle name="Normal 4 6 3 5 3" xfId="8004"/>
    <cellStyle name="Normal 4 6 3 5 4" xfId="8005"/>
    <cellStyle name="Normal 4 6 3 5 5" xfId="8006"/>
    <cellStyle name="Normal 4 6 3 6" xfId="8007"/>
    <cellStyle name="Normal 4 6 3 6 2" xfId="8008"/>
    <cellStyle name="Normal 4 6 3 6 3" xfId="8009"/>
    <cellStyle name="Normal 4 6 3 7" xfId="8010"/>
    <cellStyle name="Normal 4 6 3 8" xfId="8011"/>
    <cellStyle name="Normal 4 6 3 9" xfId="8012"/>
    <cellStyle name="Normal 4 6 4" xfId="8013"/>
    <cellStyle name="Normal 4 6 4 2" xfId="8014"/>
    <cellStyle name="Normal 4 6 4 2 2" xfId="8015"/>
    <cellStyle name="Normal 4 6 4 2 2 2" xfId="8016"/>
    <cellStyle name="Normal 4 6 4 2 2 2 2" xfId="8017"/>
    <cellStyle name="Normal 4 6 4 2 2 2 2 2" xfId="8018"/>
    <cellStyle name="Normal 4 6 4 2 2 2 2 3" xfId="8019"/>
    <cellStyle name="Normal 4 6 4 2 2 2 3" xfId="8020"/>
    <cellStyle name="Normal 4 6 4 2 2 2 4" xfId="8021"/>
    <cellStyle name="Normal 4 6 4 2 2 2 5" xfId="8022"/>
    <cellStyle name="Normal 4 6 4 2 2 3" xfId="8023"/>
    <cellStyle name="Normal 4 6 4 2 2 3 2" xfId="8024"/>
    <cellStyle name="Normal 4 6 4 2 2 3 2 2" xfId="8025"/>
    <cellStyle name="Normal 4 6 4 2 2 3 2 3" xfId="8026"/>
    <cellStyle name="Normal 4 6 4 2 2 3 3" xfId="8027"/>
    <cellStyle name="Normal 4 6 4 2 2 3 4" xfId="8028"/>
    <cellStyle name="Normal 4 6 4 2 2 3 5" xfId="8029"/>
    <cellStyle name="Normal 4 6 4 2 2 4" xfId="8030"/>
    <cellStyle name="Normal 4 6 4 2 2 4 2" xfId="8031"/>
    <cellStyle name="Normal 4 6 4 2 2 4 3" xfId="8032"/>
    <cellStyle name="Normal 4 6 4 2 2 5" xfId="8033"/>
    <cellStyle name="Normal 4 6 4 2 2 6" xfId="8034"/>
    <cellStyle name="Normal 4 6 4 2 2 7" xfId="8035"/>
    <cellStyle name="Normal 4 6 4 2 3" xfId="8036"/>
    <cellStyle name="Normal 4 6 4 2 3 2" xfId="8037"/>
    <cellStyle name="Normal 4 6 4 2 3 2 2" xfId="8038"/>
    <cellStyle name="Normal 4 6 4 2 3 2 3" xfId="8039"/>
    <cellStyle name="Normal 4 6 4 2 3 3" xfId="8040"/>
    <cellStyle name="Normal 4 6 4 2 3 4" xfId="8041"/>
    <cellStyle name="Normal 4 6 4 2 3 5" xfId="8042"/>
    <cellStyle name="Normal 4 6 4 2 4" xfId="8043"/>
    <cellStyle name="Normal 4 6 4 2 4 2" xfId="8044"/>
    <cellStyle name="Normal 4 6 4 2 4 2 2" xfId="8045"/>
    <cellStyle name="Normal 4 6 4 2 4 2 3" xfId="8046"/>
    <cellStyle name="Normal 4 6 4 2 4 3" xfId="8047"/>
    <cellStyle name="Normal 4 6 4 2 4 4" xfId="8048"/>
    <cellStyle name="Normal 4 6 4 2 4 5" xfId="8049"/>
    <cellStyle name="Normal 4 6 4 2 5" xfId="8050"/>
    <cellStyle name="Normal 4 6 4 2 5 2" xfId="8051"/>
    <cellStyle name="Normal 4 6 4 2 5 3" xfId="8052"/>
    <cellStyle name="Normal 4 6 4 2 6" xfId="8053"/>
    <cellStyle name="Normal 4 6 4 2 7" xfId="8054"/>
    <cellStyle name="Normal 4 6 4 2 8" xfId="8055"/>
    <cellStyle name="Normal 4 6 4 3" xfId="8056"/>
    <cellStyle name="Normal 4 6 4 3 2" xfId="8057"/>
    <cellStyle name="Normal 4 6 4 3 2 2" xfId="8058"/>
    <cellStyle name="Normal 4 6 4 3 2 2 2" xfId="8059"/>
    <cellStyle name="Normal 4 6 4 3 2 2 3" xfId="8060"/>
    <cellStyle name="Normal 4 6 4 3 2 3" xfId="8061"/>
    <cellStyle name="Normal 4 6 4 3 2 4" xfId="8062"/>
    <cellStyle name="Normal 4 6 4 3 2 5" xfId="8063"/>
    <cellStyle name="Normal 4 6 4 3 3" xfId="8064"/>
    <cellStyle name="Normal 4 6 4 3 3 2" xfId="8065"/>
    <cellStyle name="Normal 4 6 4 3 3 2 2" xfId="8066"/>
    <cellStyle name="Normal 4 6 4 3 3 2 3" xfId="8067"/>
    <cellStyle name="Normal 4 6 4 3 3 3" xfId="8068"/>
    <cellStyle name="Normal 4 6 4 3 3 4" xfId="8069"/>
    <cellStyle name="Normal 4 6 4 3 3 5" xfId="8070"/>
    <cellStyle name="Normal 4 6 4 3 4" xfId="8071"/>
    <cellStyle name="Normal 4 6 4 3 4 2" xfId="8072"/>
    <cellStyle name="Normal 4 6 4 3 4 3" xfId="8073"/>
    <cellStyle name="Normal 4 6 4 3 5" xfId="8074"/>
    <cellStyle name="Normal 4 6 4 3 6" xfId="8075"/>
    <cellStyle name="Normal 4 6 4 3 7" xfId="8076"/>
    <cellStyle name="Normal 4 6 4 4" xfId="8077"/>
    <cellStyle name="Normal 4 6 4 4 2" xfId="8078"/>
    <cellStyle name="Normal 4 6 4 4 2 2" xfId="8079"/>
    <cellStyle name="Normal 4 6 4 4 2 3" xfId="8080"/>
    <cellStyle name="Normal 4 6 4 4 3" xfId="8081"/>
    <cellStyle name="Normal 4 6 4 4 4" xfId="8082"/>
    <cellStyle name="Normal 4 6 4 4 5" xfId="8083"/>
    <cellStyle name="Normal 4 6 4 5" xfId="8084"/>
    <cellStyle name="Normal 4 6 4 5 2" xfId="8085"/>
    <cellStyle name="Normal 4 6 4 5 2 2" xfId="8086"/>
    <cellStyle name="Normal 4 6 4 5 2 3" xfId="8087"/>
    <cellStyle name="Normal 4 6 4 5 3" xfId="8088"/>
    <cellStyle name="Normal 4 6 4 5 4" xfId="8089"/>
    <cellStyle name="Normal 4 6 4 5 5" xfId="8090"/>
    <cellStyle name="Normal 4 6 4 6" xfId="8091"/>
    <cellStyle name="Normal 4 6 4 6 2" xfId="8092"/>
    <cellStyle name="Normal 4 6 4 6 3" xfId="8093"/>
    <cellStyle name="Normal 4 6 4 7" xfId="8094"/>
    <cellStyle name="Normal 4 6 4 8" xfId="8095"/>
    <cellStyle name="Normal 4 6 4 9" xfId="8096"/>
    <cellStyle name="Normal 4 6 5" xfId="8097"/>
    <cellStyle name="Normal 4 6 5 2" xfId="8098"/>
    <cellStyle name="Normal 4 6 5 2 2" xfId="8099"/>
    <cellStyle name="Normal 4 6 5 2 2 2" xfId="8100"/>
    <cellStyle name="Normal 4 6 5 2 2 2 2" xfId="8101"/>
    <cellStyle name="Normal 4 6 5 2 2 2 3" xfId="8102"/>
    <cellStyle name="Normal 4 6 5 2 2 3" xfId="8103"/>
    <cellStyle name="Normal 4 6 5 2 2 4" xfId="8104"/>
    <cellStyle name="Normal 4 6 5 2 2 5" xfId="8105"/>
    <cellStyle name="Normal 4 6 5 2 3" xfId="8106"/>
    <cellStyle name="Normal 4 6 5 2 3 2" xfId="8107"/>
    <cellStyle name="Normal 4 6 5 2 3 2 2" xfId="8108"/>
    <cellStyle name="Normal 4 6 5 2 3 2 3" xfId="8109"/>
    <cellStyle name="Normal 4 6 5 2 3 3" xfId="8110"/>
    <cellStyle name="Normal 4 6 5 2 3 4" xfId="8111"/>
    <cellStyle name="Normal 4 6 5 2 3 5" xfId="8112"/>
    <cellStyle name="Normal 4 6 5 2 4" xfId="8113"/>
    <cellStyle name="Normal 4 6 5 2 4 2" xfId="8114"/>
    <cellStyle name="Normal 4 6 5 2 4 3" xfId="8115"/>
    <cellStyle name="Normal 4 6 5 2 5" xfId="8116"/>
    <cellStyle name="Normal 4 6 5 2 6" xfId="8117"/>
    <cellStyle name="Normal 4 6 5 2 7" xfId="8118"/>
    <cellStyle name="Normal 4 6 5 3" xfId="8119"/>
    <cellStyle name="Normal 4 6 5 3 2" xfId="8120"/>
    <cellStyle name="Normal 4 6 5 3 2 2" xfId="8121"/>
    <cellStyle name="Normal 4 6 5 3 2 3" xfId="8122"/>
    <cellStyle name="Normal 4 6 5 3 3" xfId="8123"/>
    <cellStyle name="Normal 4 6 5 3 4" xfId="8124"/>
    <cellStyle name="Normal 4 6 5 3 5" xfId="8125"/>
    <cellStyle name="Normal 4 6 5 4" xfId="8126"/>
    <cellStyle name="Normal 4 6 5 4 2" xfId="8127"/>
    <cellStyle name="Normal 4 6 5 4 2 2" xfId="8128"/>
    <cellStyle name="Normal 4 6 5 4 2 3" xfId="8129"/>
    <cellStyle name="Normal 4 6 5 4 3" xfId="8130"/>
    <cellStyle name="Normal 4 6 5 4 4" xfId="8131"/>
    <cellStyle name="Normal 4 6 5 4 5" xfId="8132"/>
    <cellStyle name="Normal 4 6 5 5" xfId="8133"/>
    <cellStyle name="Normal 4 6 5 5 2" xfId="8134"/>
    <cellStyle name="Normal 4 6 5 5 3" xfId="8135"/>
    <cellStyle name="Normal 4 6 5 6" xfId="8136"/>
    <cellStyle name="Normal 4 6 5 7" xfId="8137"/>
    <cellStyle name="Normal 4 6 5 8" xfId="8138"/>
    <cellStyle name="Normal 4 6 6" xfId="8139"/>
    <cellStyle name="Normal 4 6 6 2" xfId="8140"/>
    <cellStyle name="Normal 4 6 6 2 2" xfId="8141"/>
    <cellStyle name="Normal 4 6 6 2 2 2" xfId="8142"/>
    <cellStyle name="Normal 4 6 6 2 2 3" xfId="8143"/>
    <cellStyle name="Normal 4 6 6 2 3" xfId="8144"/>
    <cellStyle name="Normal 4 6 6 2 4" xfId="8145"/>
    <cellStyle name="Normal 4 6 6 2 5" xfId="8146"/>
    <cellStyle name="Normal 4 6 6 3" xfId="8147"/>
    <cellStyle name="Normal 4 6 6 3 2" xfId="8148"/>
    <cellStyle name="Normal 4 6 6 3 2 2" xfId="8149"/>
    <cellStyle name="Normal 4 6 6 3 2 3" xfId="8150"/>
    <cellStyle name="Normal 4 6 6 3 3" xfId="8151"/>
    <cellStyle name="Normal 4 6 6 3 4" xfId="8152"/>
    <cellStyle name="Normal 4 6 6 3 5" xfId="8153"/>
    <cellStyle name="Normal 4 6 6 4" xfId="8154"/>
    <cellStyle name="Normal 4 6 6 4 2" xfId="8155"/>
    <cellStyle name="Normal 4 6 6 4 3" xfId="8156"/>
    <cellStyle name="Normal 4 6 6 5" xfId="8157"/>
    <cellStyle name="Normal 4 6 6 6" xfId="8158"/>
    <cellStyle name="Normal 4 6 6 7" xfId="8159"/>
    <cellStyle name="Normal 4 6 7" xfId="8160"/>
    <cellStyle name="Normal 4 6 7 2" xfId="8161"/>
    <cellStyle name="Normal 4 6 7 2 2" xfId="8162"/>
    <cellStyle name="Normal 4 6 7 2 3" xfId="8163"/>
    <cellStyle name="Normal 4 6 7 3" xfId="8164"/>
    <cellStyle name="Normal 4 6 7 4" xfId="8165"/>
    <cellStyle name="Normal 4 6 7 5" xfId="8166"/>
    <cellStyle name="Normal 4 6 8" xfId="8167"/>
    <cellStyle name="Normal 4 6 8 2" xfId="8168"/>
    <cellStyle name="Normal 4 6 8 2 2" xfId="8169"/>
    <cellStyle name="Normal 4 6 8 2 3" xfId="8170"/>
    <cellStyle name="Normal 4 6 8 3" xfId="8171"/>
    <cellStyle name="Normal 4 6 8 4" xfId="8172"/>
    <cellStyle name="Normal 4 6 8 5" xfId="8173"/>
    <cellStyle name="Normal 4 6 9" xfId="8174"/>
    <cellStyle name="Normal 4 6 9 2" xfId="8175"/>
    <cellStyle name="Normal 4 6 9 3" xfId="8176"/>
    <cellStyle name="Normal 4 7" xfId="8177"/>
    <cellStyle name="Normal 4 7 2" xfId="8178"/>
    <cellStyle name="Normal 4 7 2 2" xfId="8179"/>
    <cellStyle name="Normal 4 7 2 2 2" xfId="8180"/>
    <cellStyle name="Normal 4 7 2 2 2 2" xfId="8181"/>
    <cellStyle name="Normal 4 7 2 2 2 2 2" xfId="8182"/>
    <cellStyle name="Normal 4 7 2 2 2 2 3" xfId="8183"/>
    <cellStyle name="Normal 4 7 2 2 2 3" xfId="8184"/>
    <cellStyle name="Normal 4 7 2 2 2 4" xfId="8185"/>
    <cellStyle name="Normal 4 7 2 2 2 5" xfId="8186"/>
    <cellStyle name="Normal 4 7 2 2 3" xfId="8187"/>
    <cellStyle name="Normal 4 7 2 2 3 2" xfId="8188"/>
    <cellStyle name="Normal 4 7 2 2 3 2 2" xfId="8189"/>
    <cellStyle name="Normal 4 7 2 2 3 2 3" xfId="8190"/>
    <cellStyle name="Normal 4 7 2 2 3 3" xfId="8191"/>
    <cellStyle name="Normal 4 7 2 2 3 4" xfId="8192"/>
    <cellStyle name="Normal 4 7 2 2 3 5" xfId="8193"/>
    <cellStyle name="Normal 4 7 2 2 4" xfId="8194"/>
    <cellStyle name="Normal 4 7 2 2 4 2" xfId="8195"/>
    <cellStyle name="Normal 4 7 2 2 4 3" xfId="8196"/>
    <cellStyle name="Normal 4 7 2 2 5" xfId="8197"/>
    <cellStyle name="Normal 4 7 2 2 6" xfId="8198"/>
    <cellStyle name="Normal 4 7 2 2 7" xfId="8199"/>
    <cellStyle name="Normal 4 7 2 3" xfId="8200"/>
    <cellStyle name="Normal 4 7 2 3 2" xfId="8201"/>
    <cellStyle name="Normal 4 7 2 3 2 2" xfId="8202"/>
    <cellStyle name="Normal 4 7 2 3 2 3" xfId="8203"/>
    <cellStyle name="Normal 4 7 2 3 3" xfId="8204"/>
    <cellStyle name="Normal 4 7 2 3 4" xfId="8205"/>
    <cellStyle name="Normal 4 7 2 3 5" xfId="8206"/>
    <cellStyle name="Normal 4 7 2 4" xfId="8207"/>
    <cellStyle name="Normal 4 7 2 4 2" xfId="8208"/>
    <cellStyle name="Normal 4 7 2 4 2 2" xfId="8209"/>
    <cellStyle name="Normal 4 7 2 4 2 3" xfId="8210"/>
    <cellStyle name="Normal 4 7 2 4 3" xfId="8211"/>
    <cellStyle name="Normal 4 7 2 4 4" xfId="8212"/>
    <cellStyle name="Normal 4 7 2 4 5" xfId="8213"/>
    <cellStyle name="Normal 4 7 2 5" xfId="8214"/>
    <cellStyle name="Normal 4 7 2 5 2" xfId="8215"/>
    <cellStyle name="Normal 4 7 2 5 3" xfId="8216"/>
    <cellStyle name="Normal 4 7 2 6" xfId="8217"/>
    <cellStyle name="Normal 4 7 2 7" xfId="8218"/>
    <cellStyle name="Normal 4 7 2 8" xfId="8219"/>
    <cellStyle name="Normal 4 7 3" xfId="8220"/>
    <cellStyle name="Normal 4 7 3 2" xfId="8221"/>
    <cellStyle name="Normal 4 7 3 2 2" xfId="8222"/>
    <cellStyle name="Normal 4 7 3 2 2 2" xfId="8223"/>
    <cellStyle name="Normal 4 7 3 2 2 3" xfId="8224"/>
    <cellStyle name="Normal 4 7 3 2 3" xfId="8225"/>
    <cellStyle name="Normal 4 7 3 2 4" xfId="8226"/>
    <cellStyle name="Normal 4 7 3 2 5" xfId="8227"/>
    <cellStyle name="Normal 4 7 3 3" xfId="8228"/>
    <cellStyle name="Normal 4 7 3 3 2" xfId="8229"/>
    <cellStyle name="Normal 4 7 3 3 2 2" xfId="8230"/>
    <cellStyle name="Normal 4 7 3 3 2 3" xfId="8231"/>
    <cellStyle name="Normal 4 7 3 3 3" xfId="8232"/>
    <cellStyle name="Normal 4 7 3 3 4" xfId="8233"/>
    <cellStyle name="Normal 4 7 3 3 5" xfId="8234"/>
    <cellStyle name="Normal 4 7 3 4" xfId="8235"/>
    <cellStyle name="Normal 4 7 3 4 2" xfId="8236"/>
    <cellStyle name="Normal 4 7 3 4 3" xfId="8237"/>
    <cellStyle name="Normal 4 7 3 5" xfId="8238"/>
    <cellStyle name="Normal 4 7 3 6" xfId="8239"/>
    <cellStyle name="Normal 4 7 3 7" xfId="8240"/>
    <cellStyle name="Normal 4 7 4" xfId="8241"/>
    <cellStyle name="Normal 4 7 4 2" xfId="8242"/>
    <cellStyle name="Normal 4 7 4 2 2" xfId="8243"/>
    <cellStyle name="Normal 4 7 4 2 3" xfId="8244"/>
    <cellStyle name="Normal 4 7 4 3" xfId="8245"/>
    <cellStyle name="Normal 4 7 4 4" xfId="8246"/>
    <cellStyle name="Normal 4 7 4 5" xfId="8247"/>
    <cellStyle name="Normal 4 7 5" xfId="8248"/>
    <cellStyle name="Normal 4 7 5 2" xfId="8249"/>
    <cellStyle name="Normal 4 7 5 2 2" xfId="8250"/>
    <cellStyle name="Normal 4 7 5 2 3" xfId="8251"/>
    <cellStyle name="Normal 4 7 5 3" xfId="8252"/>
    <cellStyle name="Normal 4 7 5 4" xfId="8253"/>
    <cellStyle name="Normal 4 7 5 5" xfId="8254"/>
    <cellStyle name="Normal 4 7 6" xfId="8255"/>
    <cellStyle name="Normal 4 7 6 2" xfId="8256"/>
    <cellStyle name="Normal 4 7 6 3" xfId="8257"/>
    <cellStyle name="Normal 4 7 7" xfId="8258"/>
    <cellStyle name="Normal 4 7 8" xfId="8259"/>
    <cellStyle name="Normal 4 7 9" xfId="8260"/>
    <cellStyle name="Normal 4 8" xfId="8261"/>
    <cellStyle name="Normal 4 8 2" xfId="8262"/>
    <cellStyle name="Normal 4 8 2 2" xfId="8263"/>
    <cellStyle name="Normal 4 8 2 2 2" xfId="8264"/>
    <cellStyle name="Normal 4 8 2 2 2 2" xfId="8265"/>
    <cellStyle name="Normal 4 8 2 2 2 2 2" xfId="8266"/>
    <cellStyle name="Normal 4 8 2 2 2 2 3" xfId="8267"/>
    <cellStyle name="Normal 4 8 2 2 2 3" xfId="8268"/>
    <cellStyle name="Normal 4 8 2 2 2 4" xfId="8269"/>
    <cellStyle name="Normal 4 8 2 2 2 5" xfId="8270"/>
    <cellStyle name="Normal 4 8 2 2 3" xfId="8271"/>
    <cellStyle name="Normal 4 8 2 2 3 2" xfId="8272"/>
    <cellStyle name="Normal 4 8 2 2 3 2 2" xfId="8273"/>
    <cellStyle name="Normal 4 8 2 2 3 2 3" xfId="8274"/>
    <cellStyle name="Normal 4 8 2 2 3 3" xfId="8275"/>
    <cellStyle name="Normal 4 8 2 2 3 4" xfId="8276"/>
    <cellStyle name="Normal 4 8 2 2 3 5" xfId="8277"/>
    <cellStyle name="Normal 4 8 2 2 4" xfId="8278"/>
    <cellStyle name="Normal 4 8 2 2 4 2" xfId="8279"/>
    <cellStyle name="Normal 4 8 2 2 4 3" xfId="8280"/>
    <cellStyle name="Normal 4 8 2 2 5" xfId="8281"/>
    <cellStyle name="Normal 4 8 2 2 6" xfId="8282"/>
    <cellStyle name="Normal 4 8 2 2 7" xfId="8283"/>
    <cellStyle name="Normal 4 8 2 3" xfId="8284"/>
    <cellStyle name="Normal 4 8 2 3 2" xfId="8285"/>
    <cellStyle name="Normal 4 8 2 3 2 2" xfId="8286"/>
    <cellStyle name="Normal 4 8 2 3 2 3" xfId="8287"/>
    <cellStyle name="Normal 4 8 2 3 3" xfId="8288"/>
    <cellStyle name="Normal 4 8 2 3 4" xfId="8289"/>
    <cellStyle name="Normal 4 8 2 3 5" xfId="8290"/>
    <cellStyle name="Normal 4 8 2 4" xfId="8291"/>
    <cellStyle name="Normal 4 8 2 4 2" xfId="8292"/>
    <cellStyle name="Normal 4 8 2 4 2 2" xfId="8293"/>
    <cellStyle name="Normal 4 8 2 4 2 3" xfId="8294"/>
    <cellStyle name="Normal 4 8 2 4 3" xfId="8295"/>
    <cellStyle name="Normal 4 8 2 4 4" xfId="8296"/>
    <cellStyle name="Normal 4 8 2 4 5" xfId="8297"/>
    <cellStyle name="Normal 4 8 2 5" xfId="8298"/>
    <cellStyle name="Normal 4 8 2 5 2" xfId="8299"/>
    <cellStyle name="Normal 4 8 2 5 3" xfId="8300"/>
    <cellStyle name="Normal 4 8 2 6" xfId="8301"/>
    <cellStyle name="Normal 4 8 2 7" xfId="8302"/>
    <cellStyle name="Normal 4 8 2 8" xfId="8303"/>
    <cellStyle name="Normal 4 8 3" xfId="8304"/>
    <cellStyle name="Normal 4 8 3 2" xfId="8305"/>
    <cellStyle name="Normal 4 8 3 2 2" xfId="8306"/>
    <cellStyle name="Normal 4 8 3 2 2 2" xfId="8307"/>
    <cellStyle name="Normal 4 8 3 2 2 3" xfId="8308"/>
    <cellStyle name="Normal 4 8 3 2 3" xfId="8309"/>
    <cellStyle name="Normal 4 8 3 2 4" xfId="8310"/>
    <cellStyle name="Normal 4 8 3 2 5" xfId="8311"/>
    <cellStyle name="Normal 4 8 3 3" xfId="8312"/>
    <cellStyle name="Normal 4 8 3 3 2" xfId="8313"/>
    <cellStyle name="Normal 4 8 3 3 2 2" xfId="8314"/>
    <cellStyle name="Normal 4 8 3 3 2 3" xfId="8315"/>
    <cellStyle name="Normal 4 8 3 3 3" xfId="8316"/>
    <cellStyle name="Normal 4 8 3 3 4" xfId="8317"/>
    <cellStyle name="Normal 4 8 3 3 5" xfId="8318"/>
    <cellStyle name="Normal 4 8 3 4" xfId="8319"/>
    <cellStyle name="Normal 4 8 3 4 2" xfId="8320"/>
    <cellStyle name="Normal 4 8 3 4 3" xfId="8321"/>
    <cellStyle name="Normal 4 8 3 5" xfId="8322"/>
    <cellStyle name="Normal 4 8 3 6" xfId="8323"/>
    <cellStyle name="Normal 4 8 3 7" xfId="8324"/>
    <cellStyle name="Normal 4 8 4" xfId="8325"/>
    <cellStyle name="Normal 4 8 4 2" xfId="8326"/>
    <cellStyle name="Normal 4 8 4 2 2" xfId="8327"/>
    <cellStyle name="Normal 4 8 4 2 3" xfId="8328"/>
    <cellStyle name="Normal 4 8 4 3" xfId="8329"/>
    <cellStyle name="Normal 4 8 4 4" xfId="8330"/>
    <cellStyle name="Normal 4 8 4 5" xfId="8331"/>
    <cellStyle name="Normal 4 8 5" xfId="8332"/>
    <cellStyle name="Normal 4 8 5 2" xfId="8333"/>
    <cellStyle name="Normal 4 8 5 2 2" xfId="8334"/>
    <cellStyle name="Normal 4 8 5 2 3" xfId="8335"/>
    <cellStyle name="Normal 4 8 5 3" xfId="8336"/>
    <cellStyle name="Normal 4 8 5 4" xfId="8337"/>
    <cellStyle name="Normal 4 8 5 5" xfId="8338"/>
    <cellStyle name="Normal 4 8 6" xfId="8339"/>
    <cellStyle name="Normal 4 8 6 2" xfId="8340"/>
    <cellStyle name="Normal 4 8 6 3" xfId="8341"/>
    <cellStyle name="Normal 4 8 7" xfId="8342"/>
    <cellStyle name="Normal 4 8 8" xfId="8343"/>
    <cellStyle name="Normal 4 8 9" xfId="8344"/>
    <cellStyle name="Normal 4 9" xfId="8345"/>
    <cellStyle name="Normal 4 9 2" xfId="8346"/>
    <cellStyle name="Normal 4 9 2 2" xfId="8347"/>
    <cellStyle name="Normal 4 9 2 2 2" xfId="8348"/>
    <cellStyle name="Normal 4 9 2 2 2 2" xfId="8349"/>
    <cellStyle name="Normal 4 9 2 2 2 2 2" xfId="8350"/>
    <cellStyle name="Normal 4 9 2 2 2 2 3" xfId="8351"/>
    <cellStyle name="Normal 4 9 2 2 2 3" xfId="8352"/>
    <cellStyle name="Normal 4 9 2 2 2 4" xfId="8353"/>
    <cellStyle name="Normal 4 9 2 2 2 5" xfId="8354"/>
    <cellStyle name="Normal 4 9 2 2 3" xfId="8355"/>
    <cellStyle name="Normal 4 9 2 2 3 2" xfId="8356"/>
    <cellStyle name="Normal 4 9 2 2 3 2 2" xfId="8357"/>
    <cellStyle name="Normal 4 9 2 2 3 2 3" xfId="8358"/>
    <cellStyle name="Normal 4 9 2 2 3 3" xfId="8359"/>
    <cellStyle name="Normal 4 9 2 2 3 4" xfId="8360"/>
    <cellStyle name="Normal 4 9 2 2 3 5" xfId="8361"/>
    <cellStyle name="Normal 4 9 2 2 4" xfId="8362"/>
    <cellStyle name="Normal 4 9 2 2 4 2" xfId="8363"/>
    <cellStyle name="Normal 4 9 2 2 4 3" xfId="8364"/>
    <cellStyle name="Normal 4 9 2 2 5" xfId="8365"/>
    <cellStyle name="Normal 4 9 2 2 6" xfId="8366"/>
    <cellStyle name="Normal 4 9 2 2 7" xfId="8367"/>
    <cellStyle name="Normal 4 9 2 3" xfId="8368"/>
    <cellStyle name="Normal 4 9 2 3 2" xfId="8369"/>
    <cellStyle name="Normal 4 9 2 3 2 2" xfId="8370"/>
    <cellStyle name="Normal 4 9 2 3 2 3" xfId="8371"/>
    <cellStyle name="Normal 4 9 2 3 3" xfId="8372"/>
    <cellStyle name="Normal 4 9 2 3 4" xfId="8373"/>
    <cellStyle name="Normal 4 9 2 3 5" xfId="8374"/>
    <cellStyle name="Normal 4 9 2 4" xfId="8375"/>
    <cellStyle name="Normal 4 9 2 4 2" xfId="8376"/>
    <cellStyle name="Normal 4 9 2 4 2 2" xfId="8377"/>
    <cellStyle name="Normal 4 9 2 4 2 3" xfId="8378"/>
    <cellStyle name="Normal 4 9 2 4 3" xfId="8379"/>
    <cellStyle name="Normal 4 9 2 4 4" xfId="8380"/>
    <cellStyle name="Normal 4 9 2 4 5" xfId="8381"/>
    <cellStyle name="Normal 4 9 2 5" xfId="8382"/>
    <cellStyle name="Normal 4 9 2 5 2" xfId="8383"/>
    <cellStyle name="Normal 4 9 2 5 3" xfId="8384"/>
    <cellStyle name="Normal 4 9 2 6" xfId="8385"/>
    <cellStyle name="Normal 4 9 2 7" xfId="8386"/>
    <cellStyle name="Normal 4 9 2 8" xfId="8387"/>
    <cellStyle name="Normal 4 9 3" xfId="8388"/>
    <cellStyle name="Normal 4 9 3 2" xfId="8389"/>
    <cellStyle name="Normal 4 9 3 2 2" xfId="8390"/>
    <cellStyle name="Normal 4 9 3 2 2 2" xfId="8391"/>
    <cellStyle name="Normal 4 9 3 2 2 3" xfId="8392"/>
    <cellStyle name="Normal 4 9 3 2 3" xfId="8393"/>
    <cellStyle name="Normal 4 9 3 2 4" xfId="8394"/>
    <cellStyle name="Normal 4 9 3 2 5" xfId="8395"/>
    <cellStyle name="Normal 4 9 3 3" xfId="8396"/>
    <cellStyle name="Normal 4 9 3 3 2" xfId="8397"/>
    <cellStyle name="Normal 4 9 3 3 2 2" xfId="8398"/>
    <cellStyle name="Normal 4 9 3 3 2 3" xfId="8399"/>
    <cellStyle name="Normal 4 9 3 3 3" xfId="8400"/>
    <cellStyle name="Normal 4 9 3 3 4" xfId="8401"/>
    <cellStyle name="Normal 4 9 3 3 5" xfId="8402"/>
    <cellStyle name="Normal 4 9 3 4" xfId="8403"/>
    <cellStyle name="Normal 4 9 3 4 2" xfId="8404"/>
    <cellStyle name="Normal 4 9 3 4 3" xfId="8405"/>
    <cellStyle name="Normal 4 9 3 5" xfId="8406"/>
    <cellStyle name="Normal 4 9 3 6" xfId="8407"/>
    <cellStyle name="Normal 4 9 3 7" xfId="8408"/>
    <cellStyle name="Normal 4 9 4" xfId="8409"/>
    <cellStyle name="Normal 4 9 4 2" xfId="8410"/>
    <cellStyle name="Normal 4 9 4 2 2" xfId="8411"/>
    <cellStyle name="Normal 4 9 4 2 3" xfId="8412"/>
    <cellStyle name="Normal 4 9 4 3" xfId="8413"/>
    <cellStyle name="Normal 4 9 4 4" xfId="8414"/>
    <cellStyle name="Normal 4 9 4 5" xfId="8415"/>
    <cellStyle name="Normal 4 9 5" xfId="8416"/>
    <cellStyle name="Normal 4 9 5 2" xfId="8417"/>
    <cellStyle name="Normal 4 9 5 2 2" xfId="8418"/>
    <cellStyle name="Normal 4 9 5 2 3" xfId="8419"/>
    <cellStyle name="Normal 4 9 5 3" xfId="8420"/>
    <cellStyle name="Normal 4 9 5 4" xfId="8421"/>
    <cellStyle name="Normal 4 9 5 5" xfId="8422"/>
    <cellStyle name="Normal 4 9 6" xfId="8423"/>
    <cellStyle name="Normal 4 9 6 2" xfId="8424"/>
    <cellStyle name="Normal 4 9 6 3" xfId="8425"/>
    <cellStyle name="Normal 4 9 7" xfId="8426"/>
    <cellStyle name="Normal 4 9 8" xfId="8427"/>
    <cellStyle name="Normal 4 9 9" xfId="8428"/>
    <cellStyle name="Normal 4_Attach O, GG, Support -New Method 2-14-11" xfId="191"/>
    <cellStyle name="Normal 5" xfId="192"/>
    <cellStyle name="Normal 5 10" xfId="8429"/>
    <cellStyle name="Normal 5 10 2" xfId="8430"/>
    <cellStyle name="Normal 5 10 2 2" xfId="8431"/>
    <cellStyle name="Normal 5 10 2 3" xfId="8432"/>
    <cellStyle name="Normal 5 10 3" xfId="8433"/>
    <cellStyle name="Normal 5 10 4" xfId="8434"/>
    <cellStyle name="Normal 5 10 5" xfId="8435"/>
    <cellStyle name="Normal 5 11" xfId="8436"/>
    <cellStyle name="Normal 5 2" xfId="602"/>
    <cellStyle name="Normal 5 2 2" xfId="8437"/>
    <cellStyle name="Normal 5 2 2 2" xfId="8438"/>
    <cellStyle name="Normal 5 2 2 2 2" xfId="8439"/>
    <cellStyle name="Normal 5 2 2 2 2 2" xfId="8440"/>
    <cellStyle name="Normal 5 2 2 2 2 2 2" xfId="8441"/>
    <cellStyle name="Normal 5 2 2 2 2 2 2 2" xfId="8442"/>
    <cellStyle name="Normal 5 2 2 2 2 2 2 3" xfId="8443"/>
    <cellStyle name="Normal 5 2 2 2 2 2 3" xfId="8444"/>
    <cellStyle name="Normal 5 2 2 2 2 2 4" xfId="8445"/>
    <cellStyle name="Normal 5 2 2 2 2 2 5" xfId="8446"/>
    <cellStyle name="Normal 5 2 2 2 2 3" xfId="8447"/>
    <cellStyle name="Normal 5 2 2 2 2 3 2" xfId="8448"/>
    <cellStyle name="Normal 5 2 2 2 2 3 2 2" xfId="8449"/>
    <cellStyle name="Normal 5 2 2 2 2 3 2 3" xfId="8450"/>
    <cellStyle name="Normal 5 2 2 2 2 3 3" xfId="8451"/>
    <cellStyle name="Normal 5 2 2 2 2 3 4" xfId="8452"/>
    <cellStyle name="Normal 5 2 2 2 2 3 5" xfId="8453"/>
    <cellStyle name="Normal 5 2 2 2 2 4" xfId="8454"/>
    <cellStyle name="Normal 5 2 2 2 2 4 2" xfId="8455"/>
    <cellStyle name="Normal 5 2 2 2 2 4 3" xfId="8456"/>
    <cellStyle name="Normal 5 2 2 2 2 5" xfId="8457"/>
    <cellStyle name="Normal 5 2 2 2 2 6" xfId="8458"/>
    <cellStyle name="Normal 5 2 2 2 2 7" xfId="8459"/>
    <cellStyle name="Normal 5 2 2 2 3" xfId="8460"/>
    <cellStyle name="Normal 5 2 2 2 3 2" xfId="8461"/>
    <cellStyle name="Normal 5 2 2 2 3 2 2" xfId="8462"/>
    <cellStyle name="Normal 5 2 2 2 3 2 3" xfId="8463"/>
    <cellStyle name="Normal 5 2 2 2 3 3" xfId="8464"/>
    <cellStyle name="Normal 5 2 2 2 3 4" xfId="8465"/>
    <cellStyle name="Normal 5 2 2 2 3 5" xfId="8466"/>
    <cellStyle name="Normal 5 2 2 2 4" xfId="8467"/>
    <cellStyle name="Normal 5 2 2 2 4 2" xfId="8468"/>
    <cellStyle name="Normal 5 2 2 2 4 2 2" xfId="8469"/>
    <cellStyle name="Normal 5 2 2 2 4 2 3" xfId="8470"/>
    <cellStyle name="Normal 5 2 2 2 4 3" xfId="8471"/>
    <cellStyle name="Normal 5 2 2 2 4 4" xfId="8472"/>
    <cellStyle name="Normal 5 2 2 2 4 5" xfId="8473"/>
    <cellStyle name="Normal 5 2 2 2 5" xfId="8474"/>
    <cellStyle name="Normal 5 2 2 2 5 2" xfId="8475"/>
    <cellStyle name="Normal 5 2 2 2 5 3" xfId="8476"/>
    <cellStyle name="Normal 5 2 2 2 6" xfId="8477"/>
    <cellStyle name="Normal 5 2 2 2 7" xfId="8478"/>
    <cellStyle name="Normal 5 2 2 2 8" xfId="8479"/>
    <cellStyle name="Normal 5 2 2 3" xfId="8480"/>
    <cellStyle name="Normal 5 2 2 3 2" xfId="8481"/>
    <cellStyle name="Normal 5 2 2 3 2 2" xfId="8482"/>
    <cellStyle name="Normal 5 2 2 3 2 2 2" xfId="8483"/>
    <cellStyle name="Normal 5 2 2 3 2 2 3" xfId="8484"/>
    <cellStyle name="Normal 5 2 2 3 2 3" xfId="8485"/>
    <cellStyle name="Normal 5 2 2 3 2 4" xfId="8486"/>
    <cellStyle name="Normal 5 2 2 3 2 5" xfId="8487"/>
    <cellStyle name="Normal 5 2 2 3 3" xfId="8488"/>
    <cellStyle name="Normal 5 2 2 3 3 2" xfId="8489"/>
    <cellStyle name="Normal 5 2 2 3 3 2 2" xfId="8490"/>
    <cellStyle name="Normal 5 2 2 3 3 2 3" xfId="8491"/>
    <cellStyle name="Normal 5 2 2 3 3 3" xfId="8492"/>
    <cellStyle name="Normal 5 2 2 3 3 4" xfId="8493"/>
    <cellStyle name="Normal 5 2 2 3 3 5" xfId="8494"/>
    <cellStyle name="Normal 5 2 2 3 4" xfId="8495"/>
    <cellStyle name="Normal 5 2 2 3 4 2" xfId="8496"/>
    <cellStyle name="Normal 5 2 2 3 4 3" xfId="8497"/>
    <cellStyle name="Normal 5 2 2 3 5" xfId="8498"/>
    <cellStyle name="Normal 5 2 2 3 6" xfId="8499"/>
    <cellStyle name="Normal 5 2 2 3 7" xfId="8500"/>
    <cellStyle name="Normal 5 2 2 4" xfId="8501"/>
    <cellStyle name="Normal 5 2 2 4 2" xfId="8502"/>
    <cellStyle name="Normal 5 2 2 4 2 2" xfId="8503"/>
    <cellStyle name="Normal 5 2 2 4 2 3" xfId="8504"/>
    <cellStyle name="Normal 5 2 2 4 3" xfId="8505"/>
    <cellStyle name="Normal 5 2 2 4 4" xfId="8506"/>
    <cellStyle name="Normal 5 2 2 4 5" xfId="8507"/>
    <cellStyle name="Normal 5 2 2 5" xfId="8508"/>
    <cellStyle name="Normal 5 2 2 5 2" xfId="8509"/>
    <cellStyle name="Normal 5 2 2 5 2 2" xfId="8510"/>
    <cellStyle name="Normal 5 2 2 5 2 3" xfId="8511"/>
    <cellStyle name="Normal 5 2 2 5 3" xfId="8512"/>
    <cellStyle name="Normal 5 2 2 5 4" xfId="8513"/>
    <cellStyle name="Normal 5 2 2 5 5" xfId="8514"/>
    <cellStyle name="Normal 5 2 2 6" xfId="8515"/>
    <cellStyle name="Normal 5 2 2 6 2" xfId="8516"/>
    <cellStyle name="Normal 5 2 2 6 3" xfId="8517"/>
    <cellStyle name="Normal 5 2 2 7" xfId="8518"/>
    <cellStyle name="Normal 5 2 2 8" xfId="8519"/>
    <cellStyle name="Normal 5 2 2 9" xfId="8520"/>
    <cellStyle name="Normal 5 2 3" xfId="8521"/>
    <cellStyle name="Normal 5 2 3 2" xfId="8522"/>
    <cellStyle name="Normal 5 2 3 2 2" xfId="8523"/>
    <cellStyle name="Normal 5 2 3 2 2 2" xfId="8524"/>
    <cellStyle name="Normal 5 2 3 2 2 2 2" xfId="8525"/>
    <cellStyle name="Normal 5 2 3 2 2 2 2 2" xfId="8526"/>
    <cellStyle name="Normal 5 2 3 2 2 2 2 3" xfId="8527"/>
    <cellStyle name="Normal 5 2 3 2 2 2 3" xfId="8528"/>
    <cellStyle name="Normal 5 2 3 2 2 2 4" xfId="8529"/>
    <cellStyle name="Normal 5 2 3 2 2 2 5" xfId="8530"/>
    <cellStyle name="Normal 5 2 3 2 2 3" xfId="8531"/>
    <cellStyle name="Normal 5 2 3 2 2 3 2" xfId="8532"/>
    <cellStyle name="Normal 5 2 3 2 2 3 2 2" xfId="8533"/>
    <cellStyle name="Normal 5 2 3 2 2 3 2 3" xfId="8534"/>
    <cellStyle name="Normal 5 2 3 2 2 3 3" xfId="8535"/>
    <cellStyle name="Normal 5 2 3 2 2 3 4" xfId="8536"/>
    <cellStyle name="Normal 5 2 3 2 2 3 5" xfId="8537"/>
    <cellStyle name="Normal 5 2 3 2 2 4" xfId="8538"/>
    <cellStyle name="Normal 5 2 3 2 2 4 2" xfId="8539"/>
    <cellStyle name="Normal 5 2 3 2 2 4 3" xfId="8540"/>
    <cellStyle name="Normal 5 2 3 2 2 5" xfId="8541"/>
    <cellStyle name="Normal 5 2 3 2 2 6" xfId="8542"/>
    <cellStyle name="Normal 5 2 3 2 2 7" xfId="8543"/>
    <cellStyle name="Normal 5 2 3 2 3" xfId="8544"/>
    <cellStyle name="Normal 5 2 3 2 3 2" xfId="8545"/>
    <cellStyle name="Normal 5 2 3 2 3 2 2" xfId="8546"/>
    <cellStyle name="Normal 5 2 3 2 3 2 3" xfId="8547"/>
    <cellStyle name="Normal 5 2 3 2 3 3" xfId="8548"/>
    <cellStyle name="Normal 5 2 3 2 3 4" xfId="8549"/>
    <cellStyle name="Normal 5 2 3 2 3 5" xfId="8550"/>
    <cellStyle name="Normal 5 2 3 2 4" xfId="8551"/>
    <cellStyle name="Normal 5 2 3 2 4 2" xfId="8552"/>
    <cellStyle name="Normal 5 2 3 2 4 2 2" xfId="8553"/>
    <cellStyle name="Normal 5 2 3 2 4 2 3" xfId="8554"/>
    <cellStyle name="Normal 5 2 3 2 4 3" xfId="8555"/>
    <cellStyle name="Normal 5 2 3 2 4 4" xfId="8556"/>
    <cellStyle name="Normal 5 2 3 2 4 5" xfId="8557"/>
    <cellStyle name="Normal 5 2 3 2 5" xfId="8558"/>
    <cellStyle name="Normal 5 2 3 2 5 2" xfId="8559"/>
    <cellStyle name="Normal 5 2 3 2 5 3" xfId="8560"/>
    <cellStyle name="Normal 5 2 3 2 6" xfId="8561"/>
    <cellStyle name="Normal 5 2 3 2 7" xfId="8562"/>
    <cellStyle name="Normal 5 2 3 2 8" xfId="8563"/>
    <cellStyle name="Normal 5 2 3 3" xfId="8564"/>
    <cellStyle name="Normal 5 2 3 3 2" xfId="8565"/>
    <cellStyle name="Normal 5 2 3 3 2 2" xfId="8566"/>
    <cellStyle name="Normal 5 2 3 3 2 2 2" xfId="8567"/>
    <cellStyle name="Normal 5 2 3 3 2 2 3" xfId="8568"/>
    <cellStyle name="Normal 5 2 3 3 2 3" xfId="8569"/>
    <cellStyle name="Normal 5 2 3 3 2 4" xfId="8570"/>
    <cellStyle name="Normal 5 2 3 3 2 5" xfId="8571"/>
    <cellStyle name="Normal 5 2 3 3 3" xfId="8572"/>
    <cellStyle name="Normal 5 2 3 3 3 2" xfId="8573"/>
    <cellStyle name="Normal 5 2 3 3 3 2 2" xfId="8574"/>
    <cellStyle name="Normal 5 2 3 3 3 2 3" xfId="8575"/>
    <cellStyle name="Normal 5 2 3 3 3 3" xfId="8576"/>
    <cellStyle name="Normal 5 2 3 3 3 4" xfId="8577"/>
    <cellStyle name="Normal 5 2 3 3 3 5" xfId="8578"/>
    <cellStyle name="Normal 5 2 3 3 4" xfId="8579"/>
    <cellStyle name="Normal 5 2 3 3 4 2" xfId="8580"/>
    <cellStyle name="Normal 5 2 3 3 4 3" xfId="8581"/>
    <cellStyle name="Normal 5 2 3 3 5" xfId="8582"/>
    <cellStyle name="Normal 5 2 3 3 6" xfId="8583"/>
    <cellStyle name="Normal 5 2 3 3 7" xfId="8584"/>
    <cellStyle name="Normal 5 2 3 4" xfId="8585"/>
    <cellStyle name="Normal 5 2 3 4 2" xfId="8586"/>
    <cellStyle name="Normal 5 2 3 4 2 2" xfId="8587"/>
    <cellStyle name="Normal 5 2 3 4 2 3" xfId="8588"/>
    <cellStyle name="Normal 5 2 3 4 3" xfId="8589"/>
    <cellStyle name="Normal 5 2 3 4 4" xfId="8590"/>
    <cellStyle name="Normal 5 2 3 4 5" xfId="8591"/>
    <cellStyle name="Normal 5 2 3 5" xfId="8592"/>
    <cellStyle name="Normal 5 2 3 5 2" xfId="8593"/>
    <cellStyle name="Normal 5 2 3 5 2 2" xfId="8594"/>
    <cellStyle name="Normal 5 2 3 5 2 3" xfId="8595"/>
    <cellStyle name="Normal 5 2 3 5 3" xfId="8596"/>
    <cellStyle name="Normal 5 2 3 5 4" xfId="8597"/>
    <cellStyle name="Normal 5 2 3 5 5" xfId="8598"/>
    <cellStyle name="Normal 5 2 3 6" xfId="8599"/>
    <cellStyle name="Normal 5 2 3 6 2" xfId="8600"/>
    <cellStyle name="Normal 5 2 3 6 3" xfId="8601"/>
    <cellStyle name="Normal 5 2 3 7" xfId="8602"/>
    <cellStyle name="Normal 5 2 3 8" xfId="8603"/>
    <cellStyle name="Normal 5 2 3 9" xfId="8604"/>
    <cellStyle name="Normal 5 2 4" xfId="8605"/>
    <cellStyle name="Normal 5 2 4 2" xfId="8606"/>
    <cellStyle name="Normal 5 2 4 2 2" xfId="8607"/>
    <cellStyle name="Normal 5 2 4 2 2 2" xfId="8608"/>
    <cellStyle name="Normal 5 2 4 2 2 2 2" xfId="8609"/>
    <cellStyle name="Normal 5 2 4 2 2 2 2 2" xfId="8610"/>
    <cellStyle name="Normal 5 2 4 2 2 2 2 3" xfId="8611"/>
    <cellStyle name="Normal 5 2 4 2 2 2 3" xfId="8612"/>
    <cellStyle name="Normal 5 2 4 2 2 2 4" xfId="8613"/>
    <cellStyle name="Normal 5 2 4 2 2 2 5" xfId="8614"/>
    <cellStyle name="Normal 5 2 4 2 2 3" xfId="8615"/>
    <cellStyle name="Normal 5 2 4 2 2 3 2" xfId="8616"/>
    <cellStyle name="Normal 5 2 4 2 2 3 2 2" xfId="8617"/>
    <cellStyle name="Normal 5 2 4 2 2 3 2 3" xfId="8618"/>
    <cellStyle name="Normal 5 2 4 2 2 3 3" xfId="8619"/>
    <cellStyle name="Normal 5 2 4 2 2 3 4" xfId="8620"/>
    <cellStyle name="Normal 5 2 4 2 2 3 5" xfId="8621"/>
    <cellStyle name="Normal 5 2 4 2 2 4" xfId="8622"/>
    <cellStyle name="Normal 5 2 4 2 2 4 2" xfId="8623"/>
    <cellStyle name="Normal 5 2 4 2 2 4 3" xfId="8624"/>
    <cellStyle name="Normal 5 2 4 2 2 5" xfId="8625"/>
    <cellStyle name="Normal 5 2 4 2 2 6" xfId="8626"/>
    <cellStyle name="Normal 5 2 4 2 2 7" xfId="8627"/>
    <cellStyle name="Normal 5 2 4 2 3" xfId="8628"/>
    <cellStyle name="Normal 5 2 4 2 3 2" xfId="8629"/>
    <cellStyle name="Normal 5 2 4 2 3 2 2" xfId="8630"/>
    <cellStyle name="Normal 5 2 4 2 3 2 3" xfId="8631"/>
    <cellStyle name="Normal 5 2 4 2 3 3" xfId="8632"/>
    <cellStyle name="Normal 5 2 4 2 3 4" xfId="8633"/>
    <cellStyle name="Normal 5 2 4 2 3 5" xfId="8634"/>
    <cellStyle name="Normal 5 2 4 2 4" xfId="8635"/>
    <cellStyle name="Normal 5 2 4 2 4 2" xfId="8636"/>
    <cellStyle name="Normal 5 2 4 2 4 2 2" xfId="8637"/>
    <cellStyle name="Normal 5 2 4 2 4 2 3" xfId="8638"/>
    <cellStyle name="Normal 5 2 4 2 4 3" xfId="8639"/>
    <cellStyle name="Normal 5 2 4 2 4 4" xfId="8640"/>
    <cellStyle name="Normal 5 2 4 2 4 5" xfId="8641"/>
    <cellStyle name="Normal 5 2 4 2 5" xfId="8642"/>
    <cellStyle name="Normal 5 2 4 2 5 2" xfId="8643"/>
    <cellStyle name="Normal 5 2 4 2 5 3" xfId="8644"/>
    <cellStyle name="Normal 5 2 4 2 6" xfId="8645"/>
    <cellStyle name="Normal 5 2 4 2 7" xfId="8646"/>
    <cellStyle name="Normal 5 2 4 2 8" xfId="8647"/>
    <cellStyle name="Normal 5 2 4 3" xfId="8648"/>
    <cellStyle name="Normal 5 2 4 3 2" xfId="8649"/>
    <cellStyle name="Normal 5 2 4 3 2 2" xfId="8650"/>
    <cellStyle name="Normal 5 2 4 3 2 2 2" xfId="8651"/>
    <cellStyle name="Normal 5 2 4 3 2 2 3" xfId="8652"/>
    <cellStyle name="Normal 5 2 4 3 2 3" xfId="8653"/>
    <cellStyle name="Normal 5 2 4 3 2 4" xfId="8654"/>
    <cellStyle name="Normal 5 2 4 3 2 5" xfId="8655"/>
    <cellStyle name="Normal 5 2 4 3 3" xfId="8656"/>
    <cellStyle name="Normal 5 2 4 3 3 2" xfId="8657"/>
    <cellStyle name="Normal 5 2 4 3 3 2 2" xfId="8658"/>
    <cellStyle name="Normal 5 2 4 3 3 2 3" xfId="8659"/>
    <cellStyle name="Normal 5 2 4 3 3 3" xfId="8660"/>
    <cellStyle name="Normal 5 2 4 3 3 4" xfId="8661"/>
    <cellStyle name="Normal 5 2 4 3 3 5" xfId="8662"/>
    <cellStyle name="Normal 5 2 4 3 4" xfId="8663"/>
    <cellStyle name="Normal 5 2 4 3 4 2" xfId="8664"/>
    <cellStyle name="Normal 5 2 4 3 4 3" xfId="8665"/>
    <cellStyle name="Normal 5 2 4 3 5" xfId="8666"/>
    <cellStyle name="Normal 5 2 4 3 6" xfId="8667"/>
    <cellStyle name="Normal 5 2 4 3 7" xfId="8668"/>
    <cellStyle name="Normal 5 2 4 4" xfId="8669"/>
    <cellStyle name="Normal 5 2 4 4 2" xfId="8670"/>
    <cellStyle name="Normal 5 2 4 4 2 2" xfId="8671"/>
    <cellStyle name="Normal 5 2 4 4 2 3" xfId="8672"/>
    <cellStyle name="Normal 5 2 4 4 3" xfId="8673"/>
    <cellStyle name="Normal 5 2 4 4 4" xfId="8674"/>
    <cellStyle name="Normal 5 2 4 4 5" xfId="8675"/>
    <cellStyle name="Normal 5 2 4 5" xfId="8676"/>
    <cellStyle name="Normal 5 2 4 5 2" xfId="8677"/>
    <cellStyle name="Normal 5 2 4 5 2 2" xfId="8678"/>
    <cellStyle name="Normal 5 2 4 5 2 3" xfId="8679"/>
    <cellStyle name="Normal 5 2 4 5 3" xfId="8680"/>
    <cellStyle name="Normal 5 2 4 5 4" xfId="8681"/>
    <cellStyle name="Normal 5 2 4 5 5" xfId="8682"/>
    <cellStyle name="Normal 5 2 4 6" xfId="8683"/>
    <cellStyle name="Normal 5 2 4 6 2" xfId="8684"/>
    <cellStyle name="Normal 5 2 4 6 3" xfId="8685"/>
    <cellStyle name="Normal 5 2 4 7" xfId="8686"/>
    <cellStyle name="Normal 5 2 4 8" xfId="8687"/>
    <cellStyle name="Normal 5 2 4 9" xfId="8688"/>
    <cellStyle name="Normal 5 2 5" xfId="8689"/>
    <cellStyle name="Normal 5 2 5 2" xfId="8690"/>
    <cellStyle name="Normal 5 2 5 2 2" xfId="8691"/>
    <cellStyle name="Normal 5 2 5 2 2 2" xfId="8692"/>
    <cellStyle name="Normal 5 2 5 2 2 2 2" xfId="8693"/>
    <cellStyle name="Normal 5 2 5 2 2 2 3" xfId="8694"/>
    <cellStyle name="Normal 5 2 5 2 2 3" xfId="8695"/>
    <cellStyle name="Normal 5 2 5 2 2 4" xfId="8696"/>
    <cellStyle name="Normal 5 2 5 2 2 5" xfId="8697"/>
    <cellStyle name="Normal 5 2 5 2 3" xfId="8698"/>
    <cellStyle name="Normal 5 2 5 2 3 2" xfId="8699"/>
    <cellStyle name="Normal 5 2 5 2 3 2 2" xfId="8700"/>
    <cellStyle name="Normal 5 2 5 2 3 2 3" xfId="8701"/>
    <cellStyle name="Normal 5 2 5 2 3 3" xfId="8702"/>
    <cellStyle name="Normal 5 2 5 2 3 4" xfId="8703"/>
    <cellStyle name="Normal 5 2 5 2 3 5" xfId="8704"/>
    <cellStyle name="Normal 5 2 5 2 4" xfId="8705"/>
    <cellStyle name="Normal 5 2 5 2 4 2" xfId="8706"/>
    <cellStyle name="Normal 5 2 5 2 4 3" xfId="8707"/>
    <cellStyle name="Normal 5 2 5 2 5" xfId="8708"/>
    <cellStyle name="Normal 5 2 5 2 6" xfId="8709"/>
    <cellStyle name="Normal 5 2 5 2 7" xfId="8710"/>
    <cellStyle name="Normal 5 2 5 3" xfId="8711"/>
    <cellStyle name="Normal 5 2 5 3 2" xfId="8712"/>
    <cellStyle name="Normal 5 2 5 3 2 2" xfId="8713"/>
    <cellStyle name="Normal 5 2 5 3 2 3" xfId="8714"/>
    <cellStyle name="Normal 5 2 5 3 3" xfId="8715"/>
    <cellStyle name="Normal 5 2 5 3 4" xfId="8716"/>
    <cellStyle name="Normal 5 2 5 3 5" xfId="8717"/>
    <cellStyle name="Normal 5 2 5 4" xfId="8718"/>
    <cellStyle name="Normal 5 2 5 4 2" xfId="8719"/>
    <cellStyle name="Normal 5 2 5 4 2 2" xfId="8720"/>
    <cellStyle name="Normal 5 2 5 4 2 3" xfId="8721"/>
    <cellStyle name="Normal 5 2 5 4 3" xfId="8722"/>
    <cellStyle name="Normal 5 2 5 4 4" xfId="8723"/>
    <cellStyle name="Normal 5 2 5 4 5" xfId="8724"/>
    <cellStyle name="Normal 5 2 5 5" xfId="8725"/>
    <cellStyle name="Normal 5 2 5 5 2" xfId="8726"/>
    <cellStyle name="Normal 5 2 5 5 3" xfId="8727"/>
    <cellStyle name="Normal 5 2 5 6" xfId="8728"/>
    <cellStyle name="Normal 5 2 5 7" xfId="8729"/>
    <cellStyle name="Normal 5 2 5 8" xfId="8730"/>
    <cellStyle name="Normal 5 2 6" xfId="8731"/>
    <cellStyle name="Normal 5 2 6 2" xfId="8732"/>
    <cellStyle name="Normal 5 2 6 2 2" xfId="8733"/>
    <cellStyle name="Normal 5 2 6 2 2 2" xfId="8734"/>
    <cellStyle name="Normal 5 2 6 2 2 3" xfId="8735"/>
    <cellStyle name="Normal 5 2 6 2 3" xfId="8736"/>
    <cellStyle name="Normal 5 2 6 2 4" xfId="8737"/>
    <cellStyle name="Normal 5 2 6 2 5" xfId="8738"/>
    <cellStyle name="Normal 5 2 6 3" xfId="8739"/>
    <cellStyle name="Normal 5 2 6 3 2" xfId="8740"/>
    <cellStyle name="Normal 5 2 6 3 2 2" xfId="8741"/>
    <cellStyle name="Normal 5 2 6 3 2 3" xfId="8742"/>
    <cellStyle name="Normal 5 2 6 3 3" xfId="8743"/>
    <cellStyle name="Normal 5 2 6 3 4" xfId="8744"/>
    <cellStyle name="Normal 5 2 6 3 5" xfId="8745"/>
    <cellStyle name="Normal 5 2 6 4" xfId="8746"/>
    <cellStyle name="Normal 5 2 6 4 2" xfId="8747"/>
    <cellStyle name="Normal 5 2 6 4 3" xfId="8748"/>
    <cellStyle name="Normal 5 2 6 5" xfId="8749"/>
    <cellStyle name="Normal 5 2 6 6" xfId="8750"/>
    <cellStyle name="Normal 5 2 6 7" xfId="8751"/>
    <cellStyle name="Normal 5 2 7" xfId="8752"/>
    <cellStyle name="Normal 5 2 7 2" xfId="8753"/>
    <cellStyle name="Normal 5 2 7 2 2" xfId="8754"/>
    <cellStyle name="Normal 5 2 7 2 2 2" xfId="8755"/>
    <cellStyle name="Normal 5 2 7 2 2 3" xfId="8756"/>
    <cellStyle name="Normal 5 2 7 2 3" xfId="8757"/>
    <cellStyle name="Normal 5 2 7 2 4" xfId="8758"/>
    <cellStyle name="Normal 5 2 7 2 5" xfId="8759"/>
    <cellStyle name="Normal 5 2 7 3" xfId="8760"/>
    <cellStyle name="Normal 5 2 7 3 2" xfId="8761"/>
    <cellStyle name="Normal 5 2 7 3 2 2" xfId="8762"/>
    <cellStyle name="Normal 5 2 7 3 2 3" xfId="8763"/>
    <cellStyle name="Normal 5 2 7 3 3" xfId="8764"/>
    <cellStyle name="Normal 5 2 7 3 4" xfId="8765"/>
    <cellStyle name="Normal 5 2 7 3 5" xfId="8766"/>
    <cellStyle name="Normal 5 2 7 4" xfId="8767"/>
    <cellStyle name="Normal 5 2 7 4 2" xfId="8768"/>
    <cellStyle name="Normal 5 2 7 4 3" xfId="8769"/>
    <cellStyle name="Normal 5 2 7 5" xfId="8770"/>
    <cellStyle name="Normal 5 2 7 6" xfId="8771"/>
    <cellStyle name="Normal 5 2 7 7" xfId="8772"/>
    <cellStyle name="Normal 5 2 8" xfId="8773"/>
    <cellStyle name="Normal 5 2 8 2" xfId="8774"/>
    <cellStyle name="Normal 5 2 8 2 2" xfId="8775"/>
    <cellStyle name="Normal 5 2 8 2 3" xfId="8776"/>
    <cellStyle name="Normal 5 2 8 3" xfId="8777"/>
    <cellStyle name="Normal 5 2 8 4" xfId="8778"/>
    <cellStyle name="Normal 5 2 8 5" xfId="8779"/>
    <cellStyle name="Normal 5 2 9" xfId="8780"/>
    <cellStyle name="Normal 5 2 9 2" xfId="8781"/>
    <cellStyle name="Normal 5 2 9 2 2" xfId="8782"/>
    <cellStyle name="Normal 5 2 9 2 3" xfId="8783"/>
    <cellStyle name="Normal 5 2 9 3" xfId="8784"/>
    <cellStyle name="Normal 5 2 9 4" xfId="8785"/>
    <cellStyle name="Normal 5 2 9 5" xfId="8786"/>
    <cellStyle name="Normal 5 28" xfId="8787"/>
    <cellStyle name="Normal 5 28 2" xfId="8788"/>
    <cellStyle name="Normal 5 3" xfId="8789"/>
    <cellStyle name="Normal 5 3 2" xfId="8790"/>
    <cellStyle name="Normal 5 3 2 2" xfId="8791"/>
    <cellStyle name="Normal 5 3 2 2 2" xfId="8792"/>
    <cellStyle name="Normal 5 3 2 2 2 2" xfId="8793"/>
    <cellStyle name="Normal 5 3 2 2 2 2 2" xfId="8794"/>
    <cellStyle name="Normal 5 3 2 2 2 2 3" xfId="8795"/>
    <cellStyle name="Normal 5 3 2 2 2 3" xfId="8796"/>
    <cellStyle name="Normal 5 3 2 2 2 4" xfId="8797"/>
    <cellStyle name="Normal 5 3 2 2 2 5" xfId="8798"/>
    <cellStyle name="Normal 5 3 2 2 3" xfId="8799"/>
    <cellStyle name="Normal 5 3 2 2 3 2" xfId="8800"/>
    <cellStyle name="Normal 5 3 2 2 3 2 2" xfId="8801"/>
    <cellStyle name="Normal 5 3 2 2 3 2 3" xfId="8802"/>
    <cellStyle name="Normal 5 3 2 2 3 3" xfId="8803"/>
    <cellStyle name="Normal 5 3 2 2 3 4" xfId="8804"/>
    <cellStyle name="Normal 5 3 2 2 3 5" xfId="8805"/>
    <cellStyle name="Normal 5 3 2 2 4" xfId="8806"/>
    <cellStyle name="Normal 5 3 2 2 4 2" xfId="8807"/>
    <cellStyle name="Normal 5 3 2 2 4 3" xfId="8808"/>
    <cellStyle name="Normal 5 3 2 2 5" xfId="8809"/>
    <cellStyle name="Normal 5 3 2 2 6" xfId="8810"/>
    <cellStyle name="Normal 5 3 2 2 7" xfId="8811"/>
    <cellStyle name="Normal 5 3 2 3" xfId="8812"/>
    <cellStyle name="Normal 5 3 2 3 2" xfId="8813"/>
    <cellStyle name="Normal 5 3 2 3 2 2" xfId="8814"/>
    <cellStyle name="Normal 5 3 2 3 2 3" xfId="8815"/>
    <cellStyle name="Normal 5 3 2 3 3" xfId="8816"/>
    <cellStyle name="Normal 5 3 2 3 4" xfId="8817"/>
    <cellStyle name="Normal 5 3 2 3 5" xfId="8818"/>
    <cellStyle name="Normal 5 3 2 4" xfId="8819"/>
    <cellStyle name="Normal 5 3 2 4 2" xfId="8820"/>
    <cellStyle name="Normal 5 3 2 4 2 2" xfId="8821"/>
    <cellStyle name="Normal 5 3 2 4 2 3" xfId="8822"/>
    <cellStyle name="Normal 5 3 2 4 3" xfId="8823"/>
    <cellStyle name="Normal 5 3 2 4 4" xfId="8824"/>
    <cellStyle name="Normal 5 3 2 4 5" xfId="8825"/>
    <cellStyle name="Normal 5 3 2 5" xfId="8826"/>
    <cellStyle name="Normal 5 3 2 5 2" xfId="8827"/>
    <cellStyle name="Normal 5 3 2 5 3" xfId="8828"/>
    <cellStyle name="Normal 5 3 2 6" xfId="8829"/>
    <cellStyle name="Normal 5 3 2 7" xfId="8830"/>
    <cellStyle name="Normal 5 3 2 8" xfId="8831"/>
    <cellStyle name="Normal 5 3 3" xfId="8832"/>
    <cellStyle name="Normal 5 3 3 2" xfId="8833"/>
    <cellStyle name="Normal 5 3 3 2 2" xfId="8834"/>
    <cellStyle name="Normal 5 3 3 2 2 2" xfId="8835"/>
    <cellStyle name="Normal 5 3 3 2 2 3" xfId="8836"/>
    <cellStyle name="Normal 5 3 3 2 3" xfId="8837"/>
    <cellStyle name="Normal 5 3 3 2 4" xfId="8838"/>
    <cellStyle name="Normal 5 3 3 2 5" xfId="8839"/>
    <cellStyle name="Normal 5 3 3 3" xfId="8840"/>
    <cellStyle name="Normal 5 3 3 3 2" xfId="8841"/>
    <cellStyle name="Normal 5 3 3 3 2 2" xfId="8842"/>
    <cellStyle name="Normal 5 3 3 3 2 3" xfId="8843"/>
    <cellStyle name="Normal 5 3 3 3 3" xfId="8844"/>
    <cellStyle name="Normal 5 3 3 3 4" xfId="8845"/>
    <cellStyle name="Normal 5 3 3 3 5" xfId="8846"/>
    <cellStyle name="Normal 5 3 3 4" xfId="8847"/>
    <cellStyle name="Normal 5 3 3 4 2" xfId="8848"/>
    <cellStyle name="Normal 5 3 3 4 3" xfId="8849"/>
    <cellStyle name="Normal 5 3 3 5" xfId="8850"/>
    <cellStyle name="Normal 5 3 3 6" xfId="8851"/>
    <cellStyle name="Normal 5 3 3 7" xfId="8852"/>
    <cellStyle name="Normal 5 3 4" xfId="8853"/>
    <cellStyle name="Normal 5 3 4 2" xfId="8854"/>
    <cellStyle name="Normal 5 3 4 2 2" xfId="8855"/>
    <cellStyle name="Normal 5 3 4 2 3" xfId="8856"/>
    <cellStyle name="Normal 5 3 4 3" xfId="8857"/>
    <cellStyle name="Normal 5 3 4 4" xfId="8858"/>
    <cellStyle name="Normal 5 3 4 5" xfId="8859"/>
    <cellStyle name="Normal 5 3 5" xfId="8860"/>
    <cellStyle name="Normal 5 3 5 2" xfId="8861"/>
    <cellStyle name="Normal 5 3 5 2 2" xfId="8862"/>
    <cellStyle name="Normal 5 3 5 2 3" xfId="8863"/>
    <cellStyle name="Normal 5 3 5 3" xfId="8864"/>
    <cellStyle name="Normal 5 3 5 4" xfId="8865"/>
    <cellStyle name="Normal 5 3 5 5" xfId="8866"/>
    <cellStyle name="Normal 5 3 6" xfId="8867"/>
    <cellStyle name="Normal 5 3 6 2" xfId="8868"/>
    <cellStyle name="Normal 5 3 6 3" xfId="8869"/>
    <cellStyle name="Normal 5 3 7" xfId="8870"/>
    <cellStyle name="Normal 5 3 8" xfId="8871"/>
    <cellStyle name="Normal 5 3 9" xfId="8872"/>
    <cellStyle name="Normal 5 4" xfId="8873"/>
    <cellStyle name="Normal 5 4 2" xfId="8874"/>
    <cellStyle name="Normal 5 4 2 2" xfId="8875"/>
    <cellStyle name="Normal 5 4 2 2 2" xfId="8876"/>
    <cellStyle name="Normal 5 4 2 2 2 2" xfId="8877"/>
    <cellStyle name="Normal 5 4 2 2 2 2 2" xfId="8878"/>
    <cellStyle name="Normal 5 4 2 2 2 2 3" xfId="8879"/>
    <cellStyle name="Normal 5 4 2 2 2 3" xfId="8880"/>
    <cellStyle name="Normal 5 4 2 2 2 4" xfId="8881"/>
    <cellStyle name="Normal 5 4 2 2 2 5" xfId="8882"/>
    <cellStyle name="Normal 5 4 2 2 3" xfId="8883"/>
    <cellStyle name="Normal 5 4 2 2 3 2" xfId="8884"/>
    <cellStyle name="Normal 5 4 2 2 3 2 2" xfId="8885"/>
    <cellStyle name="Normal 5 4 2 2 3 2 3" xfId="8886"/>
    <cellStyle name="Normal 5 4 2 2 3 3" xfId="8887"/>
    <cellStyle name="Normal 5 4 2 2 3 4" xfId="8888"/>
    <cellStyle name="Normal 5 4 2 2 3 5" xfId="8889"/>
    <cellStyle name="Normal 5 4 2 2 4" xfId="8890"/>
    <cellStyle name="Normal 5 4 2 2 4 2" xfId="8891"/>
    <cellStyle name="Normal 5 4 2 2 4 3" xfId="8892"/>
    <cellStyle name="Normal 5 4 2 2 5" xfId="8893"/>
    <cellStyle name="Normal 5 4 2 2 6" xfId="8894"/>
    <cellStyle name="Normal 5 4 2 2 7" xfId="8895"/>
    <cellStyle name="Normal 5 4 2 3" xfId="8896"/>
    <cellStyle name="Normal 5 4 2 3 2" xfId="8897"/>
    <cellStyle name="Normal 5 4 2 3 2 2" xfId="8898"/>
    <cellStyle name="Normal 5 4 2 3 2 3" xfId="8899"/>
    <cellStyle name="Normal 5 4 2 3 3" xfId="8900"/>
    <cellStyle name="Normal 5 4 2 3 4" xfId="8901"/>
    <cellStyle name="Normal 5 4 2 3 5" xfId="8902"/>
    <cellStyle name="Normal 5 4 2 4" xfId="8903"/>
    <cellStyle name="Normal 5 4 2 4 2" xfId="8904"/>
    <cellStyle name="Normal 5 4 2 4 2 2" xfId="8905"/>
    <cellStyle name="Normal 5 4 2 4 2 3" xfId="8906"/>
    <cellStyle name="Normal 5 4 2 4 3" xfId="8907"/>
    <cellStyle name="Normal 5 4 2 4 4" xfId="8908"/>
    <cellStyle name="Normal 5 4 2 4 5" xfId="8909"/>
    <cellStyle name="Normal 5 4 2 5" xfId="8910"/>
    <cellStyle name="Normal 5 4 2 5 2" xfId="8911"/>
    <cellStyle name="Normal 5 4 2 5 3" xfId="8912"/>
    <cellStyle name="Normal 5 4 2 6" xfId="8913"/>
    <cellStyle name="Normal 5 4 2 7" xfId="8914"/>
    <cellStyle name="Normal 5 4 2 8" xfId="8915"/>
    <cellStyle name="Normal 5 4 3" xfId="8916"/>
    <cellStyle name="Normal 5 4 3 2" xfId="8917"/>
    <cellStyle name="Normal 5 4 3 2 2" xfId="8918"/>
    <cellStyle name="Normal 5 4 3 2 2 2" xfId="8919"/>
    <cellStyle name="Normal 5 4 3 2 2 3" xfId="8920"/>
    <cellStyle name="Normal 5 4 3 2 3" xfId="8921"/>
    <cellStyle name="Normal 5 4 3 2 4" xfId="8922"/>
    <cellStyle name="Normal 5 4 3 2 5" xfId="8923"/>
    <cellStyle name="Normal 5 4 3 3" xfId="8924"/>
    <cellStyle name="Normal 5 4 3 3 2" xfId="8925"/>
    <cellStyle name="Normal 5 4 3 3 2 2" xfId="8926"/>
    <cellStyle name="Normal 5 4 3 3 2 3" xfId="8927"/>
    <cellStyle name="Normal 5 4 3 3 3" xfId="8928"/>
    <cellStyle name="Normal 5 4 3 3 4" xfId="8929"/>
    <cellStyle name="Normal 5 4 3 3 5" xfId="8930"/>
    <cellStyle name="Normal 5 4 3 4" xfId="8931"/>
    <cellStyle name="Normal 5 4 3 4 2" xfId="8932"/>
    <cellStyle name="Normal 5 4 3 4 3" xfId="8933"/>
    <cellStyle name="Normal 5 4 3 5" xfId="8934"/>
    <cellStyle name="Normal 5 4 3 6" xfId="8935"/>
    <cellStyle name="Normal 5 4 3 7" xfId="8936"/>
    <cellStyle name="Normal 5 4 4" xfId="8937"/>
    <cellStyle name="Normal 5 4 4 2" xfId="8938"/>
    <cellStyle name="Normal 5 4 4 2 2" xfId="8939"/>
    <cellStyle name="Normal 5 4 4 2 3" xfId="8940"/>
    <cellStyle name="Normal 5 4 4 3" xfId="8941"/>
    <cellStyle name="Normal 5 4 4 4" xfId="8942"/>
    <cellStyle name="Normal 5 4 4 5" xfId="8943"/>
    <cellStyle name="Normal 5 4 5" xfId="8944"/>
    <cellStyle name="Normal 5 4 5 2" xfId="8945"/>
    <cellStyle name="Normal 5 4 5 2 2" xfId="8946"/>
    <cellStyle name="Normal 5 4 5 2 3" xfId="8947"/>
    <cellStyle name="Normal 5 4 5 3" xfId="8948"/>
    <cellStyle name="Normal 5 4 5 4" xfId="8949"/>
    <cellStyle name="Normal 5 4 5 5" xfId="8950"/>
    <cellStyle name="Normal 5 4 6" xfId="8951"/>
    <cellStyle name="Normal 5 4 6 2" xfId="8952"/>
    <cellStyle name="Normal 5 4 6 3" xfId="8953"/>
    <cellStyle name="Normal 5 4 7" xfId="8954"/>
    <cellStyle name="Normal 5 4 8" xfId="8955"/>
    <cellStyle name="Normal 5 4 9" xfId="8956"/>
    <cellStyle name="Normal 5 5" xfId="8957"/>
    <cellStyle name="Normal 5 5 2" xfId="8958"/>
    <cellStyle name="Normal 5 5 2 2" xfId="8959"/>
    <cellStyle name="Normal 5 5 2 2 2" xfId="8960"/>
    <cellStyle name="Normal 5 5 2 2 2 2" xfId="8961"/>
    <cellStyle name="Normal 5 5 2 2 2 2 2" xfId="8962"/>
    <cellStyle name="Normal 5 5 2 2 2 2 3" xfId="8963"/>
    <cellStyle name="Normal 5 5 2 2 2 3" xfId="8964"/>
    <cellStyle name="Normal 5 5 2 2 2 4" xfId="8965"/>
    <cellStyle name="Normal 5 5 2 2 2 5" xfId="8966"/>
    <cellStyle name="Normal 5 5 2 2 3" xfId="8967"/>
    <cellStyle name="Normal 5 5 2 2 3 2" xfId="8968"/>
    <cellStyle name="Normal 5 5 2 2 3 2 2" xfId="8969"/>
    <cellStyle name="Normal 5 5 2 2 3 2 3" xfId="8970"/>
    <cellStyle name="Normal 5 5 2 2 3 3" xfId="8971"/>
    <cellStyle name="Normal 5 5 2 2 3 4" xfId="8972"/>
    <cellStyle name="Normal 5 5 2 2 3 5" xfId="8973"/>
    <cellStyle name="Normal 5 5 2 2 4" xfId="8974"/>
    <cellStyle name="Normal 5 5 2 2 4 2" xfId="8975"/>
    <cellStyle name="Normal 5 5 2 2 4 3" xfId="8976"/>
    <cellStyle name="Normal 5 5 2 2 5" xfId="8977"/>
    <cellStyle name="Normal 5 5 2 2 6" xfId="8978"/>
    <cellStyle name="Normal 5 5 2 2 7" xfId="8979"/>
    <cellStyle name="Normal 5 5 2 3" xfId="8980"/>
    <cellStyle name="Normal 5 5 2 3 2" xfId="8981"/>
    <cellStyle name="Normal 5 5 2 3 2 2" xfId="8982"/>
    <cellStyle name="Normal 5 5 2 3 2 3" xfId="8983"/>
    <cellStyle name="Normal 5 5 2 3 3" xfId="8984"/>
    <cellStyle name="Normal 5 5 2 3 4" xfId="8985"/>
    <cellStyle name="Normal 5 5 2 3 5" xfId="8986"/>
    <cellStyle name="Normal 5 5 2 4" xfId="8987"/>
    <cellStyle name="Normal 5 5 2 4 2" xfId="8988"/>
    <cellStyle name="Normal 5 5 2 4 2 2" xfId="8989"/>
    <cellStyle name="Normal 5 5 2 4 2 3" xfId="8990"/>
    <cellStyle name="Normal 5 5 2 4 3" xfId="8991"/>
    <cellStyle name="Normal 5 5 2 4 4" xfId="8992"/>
    <cellStyle name="Normal 5 5 2 4 5" xfId="8993"/>
    <cellStyle name="Normal 5 5 2 5" xfId="8994"/>
    <cellStyle name="Normal 5 5 2 5 2" xfId="8995"/>
    <cellStyle name="Normal 5 5 2 5 3" xfId="8996"/>
    <cellStyle name="Normal 5 5 2 6" xfId="8997"/>
    <cellStyle name="Normal 5 5 2 7" xfId="8998"/>
    <cellStyle name="Normal 5 5 2 8" xfId="8999"/>
    <cellStyle name="Normal 5 5 3" xfId="9000"/>
    <cellStyle name="Normal 5 5 3 2" xfId="9001"/>
    <cellStyle name="Normal 5 5 3 2 2" xfId="9002"/>
    <cellStyle name="Normal 5 5 3 2 2 2" xfId="9003"/>
    <cellStyle name="Normal 5 5 3 2 2 3" xfId="9004"/>
    <cellStyle name="Normal 5 5 3 2 3" xfId="9005"/>
    <cellStyle name="Normal 5 5 3 2 4" xfId="9006"/>
    <cellStyle name="Normal 5 5 3 2 5" xfId="9007"/>
    <cellStyle name="Normal 5 5 3 3" xfId="9008"/>
    <cellStyle name="Normal 5 5 3 3 2" xfId="9009"/>
    <cellStyle name="Normal 5 5 3 3 2 2" xfId="9010"/>
    <cellStyle name="Normal 5 5 3 3 2 3" xfId="9011"/>
    <cellStyle name="Normal 5 5 3 3 3" xfId="9012"/>
    <cellStyle name="Normal 5 5 3 3 4" xfId="9013"/>
    <cellStyle name="Normal 5 5 3 3 5" xfId="9014"/>
    <cellStyle name="Normal 5 5 3 4" xfId="9015"/>
    <cellStyle name="Normal 5 5 3 4 2" xfId="9016"/>
    <cellStyle name="Normal 5 5 3 4 3" xfId="9017"/>
    <cellStyle name="Normal 5 5 3 5" xfId="9018"/>
    <cellStyle name="Normal 5 5 3 6" xfId="9019"/>
    <cellStyle name="Normal 5 5 3 7" xfId="9020"/>
    <cellStyle name="Normal 5 5 4" xfId="9021"/>
    <cellStyle name="Normal 5 5 4 2" xfId="9022"/>
    <cellStyle name="Normal 5 5 4 2 2" xfId="9023"/>
    <cellStyle name="Normal 5 5 4 2 3" xfId="9024"/>
    <cellStyle name="Normal 5 5 4 3" xfId="9025"/>
    <cellStyle name="Normal 5 5 4 4" xfId="9026"/>
    <cellStyle name="Normal 5 5 4 5" xfId="9027"/>
    <cellStyle name="Normal 5 5 5" xfId="9028"/>
    <cellStyle name="Normal 5 5 5 2" xfId="9029"/>
    <cellStyle name="Normal 5 5 5 2 2" xfId="9030"/>
    <cellStyle name="Normal 5 5 5 2 3" xfId="9031"/>
    <cellStyle name="Normal 5 5 5 3" xfId="9032"/>
    <cellStyle name="Normal 5 5 5 4" xfId="9033"/>
    <cellStyle name="Normal 5 5 5 5" xfId="9034"/>
    <cellStyle name="Normal 5 5 6" xfId="9035"/>
    <cellStyle name="Normal 5 5 6 2" xfId="9036"/>
    <cellStyle name="Normal 5 5 6 3" xfId="9037"/>
    <cellStyle name="Normal 5 5 7" xfId="9038"/>
    <cellStyle name="Normal 5 5 8" xfId="9039"/>
    <cellStyle name="Normal 5 5 9" xfId="9040"/>
    <cellStyle name="Normal 5 6" xfId="9041"/>
    <cellStyle name="Normal 5 6 2" xfId="9042"/>
    <cellStyle name="Normal 5 6 2 2" xfId="9043"/>
    <cellStyle name="Normal 5 6 2 2 2" xfId="9044"/>
    <cellStyle name="Normal 5 6 2 2 2 2" xfId="9045"/>
    <cellStyle name="Normal 5 6 2 2 2 3" xfId="9046"/>
    <cellStyle name="Normal 5 6 2 2 3" xfId="9047"/>
    <cellStyle name="Normal 5 6 2 2 4" xfId="9048"/>
    <cellStyle name="Normal 5 6 2 2 5" xfId="9049"/>
    <cellStyle name="Normal 5 6 2 3" xfId="9050"/>
    <cellStyle name="Normal 5 6 2 3 2" xfId="9051"/>
    <cellStyle name="Normal 5 6 2 3 2 2" xfId="9052"/>
    <cellStyle name="Normal 5 6 2 3 2 3" xfId="9053"/>
    <cellStyle name="Normal 5 6 2 3 3" xfId="9054"/>
    <cellStyle name="Normal 5 6 2 3 4" xfId="9055"/>
    <cellStyle name="Normal 5 6 2 3 5" xfId="9056"/>
    <cellStyle name="Normal 5 6 2 4" xfId="9057"/>
    <cellStyle name="Normal 5 6 2 4 2" xfId="9058"/>
    <cellStyle name="Normal 5 6 2 4 3" xfId="9059"/>
    <cellStyle name="Normal 5 6 2 5" xfId="9060"/>
    <cellStyle name="Normal 5 6 2 6" xfId="9061"/>
    <cellStyle name="Normal 5 6 2 7" xfId="9062"/>
    <cellStyle name="Normal 5 6 3" xfId="9063"/>
    <cellStyle name="Normal 5 6 3 2" xfId="9064"/>
    <cellStyle name="Normal 5 6 3 2 2" xfId="9065"/>
    <cellStyle name="Normal 5 6 3 2 3" xfId="9066"/>
    <cellStyle name="Normal 5 6 3 3" xfId="9067"/>
    <cellStyle name="Normal 5 6 3 4" xfId="9068"/>
    <cellStyle name="Normal 5 6 3 5" xfId="9069"/>
    <cellStyle name="Normal 5 6 4" xfId="9070"/>
    <cellStyle name="Normal 5 6 4 2" xfId="9071"/>
    <cellStyle name="Normal 5 6 4 2 2" xfId="9072"/>
    <cellStyle name="Normal 5 6 4 2 3" xfId="9073"/>
    <cellStyle name="Normal 5 6 4 3" xfId="9074"/>
    <cellStyle name="Normal 5 6 4 4" xfId="9075"/>
    <cellStyle name="Normal 5 6 4 5" xfId="9076"/>
    <cellStyle name="Normal 5 6 5" xfId="9077"/>
    <cellStyle name="Normal 5 6 5 2" xfId="9078"/>
    <cellStyle name="Normal 5 6 5 3" xfId="9079"/>
    <cellStyle name="Normal 5 6 6" xfId="9080"/>
    <cellStyle name="Normal 5 6 7" xfId="9081"/>
    <cellStyle name="Normal 5 6 8" xfId="9082"/>
    <cellStyle name="Normal 5 7" xfId="9083"/>
    <cellStyle name="Normal 5 7 2" xfId="9084"/>
    <cellStyle name="Normal 5 7 2 2" xfId="9085"/>
    <cellStyle name="Normal 5 7 2 2 2" xfId="9086"/>
    <cellStyle name="Normal 5 7 2 2 3" xfId="9087"/>
    <cellStyle name="Normal 5 7 2 3" xfId="9088"/>
    <cellStyle name="Normal 5 7 2 4" xfId="9089"/>
    <cellStyle name="Normal 5 7 2 5" xfId="9090"/>
    <cellStyle name="Normal 5 7 3" xfId="9091"/>
    <cellStyle name="Normal 5 7 3 2" xfId="9092"/>
    <cellStyle name="Normal 5 7 3 2 2" xfId="9093"/>
    <cellStyle name="Normal 5 7 3 2 3" xfId="9094"/>
    <cellStyle name="Normal 5 7 3 3" xfId="9095"/>
    <cellStyle name="Normal 5 7 3 4" xfId="9096"/>
    <cellStyle name="Normal 5 7 3 5" xfId="9097"/>
    <cellStyle name="Normal 5 8" xfId="9098"/>
    <cellStyle name="Normal 5 8 2" xfId="9099"/>
    <cellStyle name="Normal 5 8 2 2" xfId="9100"/>
    <cellStyle name="Normal 5 8 2 2 2" xfId="9101"/>
    <cellStyle name="Normal 5 8 2 2 3" xfId="9102"/>
    <cellStyle name="Normal 5 8 2 3" xfId="9103"/>
    <cellStyle name="Normal 5 8 2 4" xfId="9104"/>
    <cellStyle name="Normal 5 8 2 5" xfId="9105"/>
    <cellStyle name="Normal 5 8 3" xfId="9106"/>
    <cellStyle name="Normal 5 8 3 2" xfId="9107"/>
    <cellStyle name="Normal 5 8 3 2 2" xfId="9108"/>
    <cellStyle name="Normal 5 8 3 2 3" xfId="9109"/>
    <cellStyle name="Normal 5 8 3 3" xfId="9110"/>
    <cellStyle name="Normal 5 8 3 4" xfId="9111"/>
    <cellStyle name="Normal 5 8 3 5" xfId="9112"/>
    <cellStyle name="Normal 5 8 4" xfId="9113"/>
    <cellStyle name="Normal 5 8 4 2" xfId="9114"/>
    <cellStyle name="Normal 5 8 4 3" xfId="9115"/>
    <cellStyle name="Normal 5 8 5" xfId="9116"/>
    <cellStyle name="Normal 5 8 6" xfId="9117"/>
    <cellStyle name="Normal 5 8 7" xfId="9118"/>
    <cellStyle name="Normal 5 9" xfId="9119"/>
    <cellStyle name="Normal 5 9 2" xfId="9120"/>
    <cellStyle name="Normal 5 9 2 2" xfId="9121"/>
    <cellStyle name="Normal 5 9 2 3" xfId="9122"/>
    <cellStyle name="Normal 5 9 3" xfId="9123"/>
    <cellStyle name="Normal 5 9 4" xfId="9124"/>
    <cellStyle name="Normal 5 9 5" xfId="9125"/>
    <cellStyle name="Normal 53" xfId="9126"/>
    <cellStyle name="Normal 53 2" xfId="9127"/>
    <cellStyle name="Normal 6" xfId="193"/>
    <cellStyle name="Normal 6 10" xfId="773"/>
    <cellStyle name="Normal 6 10 2" xfId="989"/>
    <cellStyle name="Normal 6 10 2 2" xfId="9746"/>
    <cellStyle name="Normal 6 10 3" xfId="9530"/>
    <cellStyle name="Normal 6 11" xfId="845"/>
    <cellStyle name="Normal 6 11 2" xfId="9602"/>
    <cellStyle name="Normal 6 12" xfId="9384"/>
    <cellStyle name="Normal 6 2" xfId="194"/>
    <cellStyle name="Normal 6 2 10" xfId="9385"/>
    <cellStyle name="Normal 6 2 2" xfId="195"/>
    <cellStyle name="Normal 6 2 2 2" xfId="196"/>
    <cellStyle name="Normal 6 2 2 2 2" xfId="371"/>
    <cellStyle name="Normal 6 2 2 2 2 2" xfId="705"/>
    <cellStyle name="Normal 6 2 2 2 2 2 2" xfId="933"/>
    <cellStyle name="Normal 6 2 2 2 2 2 2 2" xfId="9690"/>
    <cellStyle name="Normal 6 2 2 2 2 2 3" xfId="9474"/>
    <cellStyle name="Normal 6 2 2 2 2 3" xfId="789"/>
    <cellStyle name="Normal 6 2 2 2 2 3 2" xfId="1005"/>
    <cellStyle name="Normal 6 2 2 2 2 3 2 2" xfId="9762"/>
    <cellStyle name="Normal 6 2 2 2 2 3 3" xfId="9546"/>
    <cellStyle name="Normal 6 2 2 2 2 4" xfId="861"/>
    <cellStyle name="Normal 6 2 2 2 2 4 2" xfId="9618"/>
    <cellStyle name="Normal 6 2 2 2 2 5" xfId="9402"/>
    <cellStyle name="Normal 6 2 2 2 3" xfId="413"/>
    <cellStyle name="Normal 6 2 2 2 3 2" xfId="718"/>
    <cellStyle name="Normal 6 2 2 2 3 2 2" xfId="946"/>
    <cellStyle name="Normal 6 2 2 2 3 2 2 2" xfId="9703"/>
    <cellStyle name="Normal 6 2 2 2 3 2 3" xfId="9487"/>
    <cellStyle name="Normal 6 2 2 2 3 3" xfId="802"/>
    <cellStyle name="Normal 6 2 2 2 3 3 2" xfId="1018"/>
    <cellStyle name="Normal 6 2 2 2 3 3 2 2" xfId="9775"/>
    <cellStyle name="Normal 6 2 2 2 3 3 3" xfId="9559"/>
    <cellStyle name="Normal 6 2 2 2 3 4" xfId="874"/>
    <cellStyle name="Normal 6 2 2 2 3 4 2" xfId="9631"/>
    <cellStyle name="Normal 6 2 2 2 3 5" xfId="9415"/>
    <cellStyle name="Normal 6 2 2 2 4" xfId="652"/>
    <cellStyle name="Normal 6 2 2 2 4 2" xfId="757"/>
    <cellStyle name="Normal 6 2 2 2 4 2 2" xfId="973"/>
    <cellStyle name="Normal 6 2 2 2 4 2 2 2" xfId="9730"/>
    <cellStyle name="Normal 6 2 2 2 4 2 3" xfId="9514"/>
    <cellStyle name="Normal 6 2 2 2 4 3" xfId="829"/>
    <cellStyle name="Normal 6 2 2 2 4 3 2" xfId="1045"/>
    <cellStyle name="Normal 6 2 2 2 4 3 2 2" xfId="9802"/>
    <cellStyle name="Normal 6 2 2 2 4 3 3" xfId="9586"/>
    <cellStyle name="Normal 6 2 2 2 4 4" xfId="901"/>
    <cellStyle name="Normal 6 2 2 2 4 4 2" xfId="9658"/>
    <cellStyle name="Normal 6 2 2 2 4 5" xfId="9442"/>
    <cellStyle name="Normal 6 2 2 2 5" xfId="691"/>
    <cellStyle name="Normal 6 2 2 2 5 2" xfId="920"/>
    <cellStyle name="Normal 6 2 2 2 5 2 2" xfId="9677"/>
    <cellStyle name="Normal 6 2 2 2 5 3" xfId="9461"/>
    <cellStyle name="Normal 6 2 2 2 6" xfId="776"/>
    <cellStyle name="Normal 6 2 2 2 6 2" xfId="992"/>
    <cellStyle name="Normal 6 2 2 2 6 2 2" xfId="9749"/>
    <cellStyle name="Normal 6 2 2 2 6 3" xfId="9533"/>
    <cellStyle name="Normal 6 2 2 2 7" xfId="848"/>
    <cellStyle name="Normal 6 2 2 2 7 2" xfId="9605"/>
    <cellStyle name="Normal 6 2 2 2 8" xfId="9387"/>
    <cellStyle name="Normal 6 2 2 3" xfId="370"/>
    <cellStyle name="Normal 6 2 2 3 2" xfId="704"/>
    <cellStyle name="Normal 6 2 2 3 2 2" xfId="932"/>
    <cellStyle name="Normal 6 2 2 3 2 2 2" xfId="9689"/>
    <cellStyle name="Normal 6 2 2 3 2 3" xfId="9473"/>
    <cellStyle name="Normal 6 2 2 3 3" xfId="788"/>
    <cellStyle name="Normal 6 2 2 3 3 2" xfId="1004"/>
    <cellStyle name="Normal 6 2 2 3 3 2 2" xfId="9761"/>
    <cellStyle name="Normal 6 2 2 3 3 3" xfId="9545"/>
    <cellStyle name="Normal 6 2 2 3 4" xfId="860"/>
    <cellStyle name="Normal 6 2 2 3 4 2" xfId="9617"/>
    <cellStyle name="Normal 6 2 2 3 5" xfId="9401"/>
    <cellStyle name="Normal 6 2 2 4" xfId="412"/>
    <cellStyle name="Normal 6 2 2 4 2" xfId="717"/>
    <cellStyle name="Normal 6 2 2 4 2 2" xfId="945"/>
    <cellStyle name="Normal 6 2 2 4 2 2 2" xfId="9702"/>
    <cellStyle name="Normal 6 2 2 4 2 3" xfId="9486"/>
    <cellStyle name="Normal 6 2 2 4 3" xfId="801"/>
    <cellStyle name="Normal 6 2 2 4 3 2" xfId="1017"/>
    <cellStyle name="Normal 6 2 2 4 3 2 2" xfId="9774"/>
    <cellStyle name="Normal 6 2 2 4 3 3" xfId="9558"/>
    <cellStyle name="Normal 6 2 2 4 4" xfId="873"/>
    <cellStyle name="Normal 6 2 2 4 4 2" xfId="9630"/>
    <cellStyle name="Normal 6 2 2 4 5" xfId="9414"/>
    <cellStyle name="Normal 6 2 2 5" xfId="651"/>
    <cellStyle name="Normal 6 2 2 5 2" xfId="756"/>
    <cellStyle name="Normal 6 2 2 5 2 2" xfId="972"/>
    <cellStyle name="Normal 6 2 2 5 2 2 2" xfId="9729"/>
    <cellStyle name="Normal 6 2 2 5 2 3" xfId="9513"/>
    <cellStyle name="Normal 6 2 2 5 3" xfId="828"/>
    <cellStyle name="Normal 6 2 2 5 3 2" xfId="1044"/>
    <cellStyle name="Normal 6 2 2 5 3 2 2" xfId="9801"/>
    <cellStyle name="Normal 6 2 2 5 3 3" xfId="9585"/>
    <cellStyle name="Normal 6 2 2 5 4" xfId="900"/>
    <cellStyle name="Normal 6 2 2 5 4 2" xfId="9657"/>
    <cellStyle name="Normal 6 2 2 5 5" xfId="9441"/>
    <cellStyle name="Normal 6 2 2 6" xfId="690"/>
    <cellStyle name="Normal 6 2 2 6 2" xfId="919"/>
    <cellStyle name="Normal 6 2 2 6 2 2" xfId="9676"/>
    <cellStyle name="Normal 6 2 2 6 3" xfId="9460"/>
    <cellStyle name="Normal 6 2 2 7" xfId="775"/>
    <cellStyle name="Normal 6 2 2 7 2" xfId="991"/>
    <cellStyle name="Normal 6 2 2 7 2 2" xfId="9748"/>
    <cellStyle name="Normal 6 2 2 7 3" xfId="9532"/>
    <cellStyle name="Normal 6 2 2 8" xfId="847"/>
    <cellStyle name="Normal 6 2 2 8 2" xfId="9604"/>
    <cellStyle name="Normal 6 2 2 9" xfId="9386"/>
    <cellStyle name="Normal 6 2 3" xfId="197"/>
    <cellStyle name="Normal 6 2 3 2" xfId="372"/>
    <cellStyle name="Normal 6 2 3 2 2" xfId="706"/>
    <cellStyle name="Normal 6 2 3 2 2 2" xfId="934"/>
    <cellStyle name="Normal 6 2 3 2 2 2 2" xfId="9691"/>
    <cellStyle name="Normal 6 2 3 2 2 3" xfId="9475"/>
    <cellStyle name="Normal 6 2 3 2 3" xfId="790"/>
    <cellStyle name="Normal 6 2 3 2 3 2" xfId="1006"/>
    <cellStyle name="Normal 6 2 3 2 3 2 2" xfId="9763"/>
    <cellStyle name="Normal 6 2 3 2 3 3" xfId="9547"/>
    <cellStyle name="Normal 6 2 3 2 4" xfId="862"/>
    <cellStyle name="Normal 6 2 3 2 4 2" xfId="9619"/>
    <cellStyle name="Normal 6 2 3 2 5" xfId="9403"/>
    <cellStyle name="Normal 6 2 3 3" xfId="414"/>
    <cellStyle name="Normal 6 2 3 3 2" xfId="719"/>
    <cellStyle name="Normal 6 2 3 3 2 2" xfId="947"/>
    <cellStyle name="Normal 6 2 3 3 2 2 2" xfId="9704"/>
    <cellStyle name="Normal 6 2 3 3 2 3" xfId="9488"/>
    <cellStyle name="Normal 6 2 3 3 3" xfId="803"/>
    <cellStyle name="Normal 6 2 3 3 3 2" xfId="1019"/>
    <cellStyle name="Normal 6 2 3 3 3 2 2" xfId="9776"/>
    <cellStyle name="Normal 6 2 3 3 3 3" xfId="9560"/>
    <cellStyle name="Normal 6 2 3 3 4" xfId="875"/>
    <cellStyle name="Normal 6 2 3 3 4 2" xfId="9632"/>
    <cellStyle name="Normal 6 2 3 3 5" xfId="9416"/>
    <cellStyle name="Normal 6 2 3 4" xfId="653"/>
    <cellStyle name="Normal 6 2 3 4 2" xfId="758"/>
    <cellStyle name="Normal 6 2 3 4 2 2" xfId="974"/>
    <cellStyle name="Normal 6 2 3 4 2 2 2" xfId="9731"/>
    <cellStyle name="Normal 6 2 3 4 2 3" xfId="9515"/>
    <cellStyle name="Normal 6 2 3 4 3" xfId="830"/>
    <cellStyle name="Normal 6 2 3 4 3 2" xfId="1046"/>
    <cellStyle name="Normal 6 2 3 4 3 2 2" xfId="9803"/>
    <cellStyle name="Normal 6 2 3 4 3 3" xfId="9587"/>
    <cellStyle name="Normal 6 2 3 4 4" xfId="902"/>
    <cellStyle name="Normal 6 2 3 4 4 2" xfId="9659"/>
    <cellStyle name="Normal 6 2 3 4 5" xfId="9443"/>
    <cellStyle name="Normal 6 2 3 5" xfId="692"/>
    <cellStyle name="Normal 6 2 3 5 2" xfId="921"/>
    <cellStyle name="Normal 6 2 3 5 2 2" xfId="9678"/>
    <cellStyle name="Normal 6 2 3 5 3" xfId="9462"/>
    <cellStyle name="Normal 6 2 3 6" xfId="777"/>
    <cellStyle name="Normal 6 2 3 6 2" xfId="993"/>
    <cellStyle name="Normal 6 2 3 6 2 2" xfId="9750"/>
    <cellStyle name="Normal 6 2 3 6 3" xfId="9534"/>
    <cellStyle name="Normal 6 2 3 7" xfId="849"/>
    <cellStyle name="Normal 6 2 3 7 2" xfId="9606"/>
    <cellStyle name="Normal 6 2 3 8" xfId="9388"/>
    <cellStyle name="Normal 6 2 4" xfId="369"/>
    <cellStyle name="Normal 6 2 4 2" xfId="703"/>
    <cellStyle name="Normal 6 2 4 2 2" xfId="931"/>
    <cellStyle name="Normal 6 2 4 2 2 2" xfId="9688"/>
    <cellStyle name="Normal 6 2 4 2 3" xfId="9472"/>
    <cellStyle name="Normal 6 2 4 3" xfId="787"/>
    <cellStyle name="Normal 6 2 4 3 2" xfId="1003"/>
    <cellStyle name="Normal 6 2 4 3 2 2" xfId="9760"/>
    <cellStyle name="Normal 6 2 4 3 3" xfId="9544"/>
    <cellStyle name="Normal 6 2 4 4" xfId="859"/>
    <cellStyle name="Normal 6 2 4 4 2" xfId="9616"/>
    <cellStyle name="Normal 6 2 4 5" xfId="9400"/>
    <cellStyle name="Normal 6 2 5" xfId="411"/>
    <cellStyle name="Normal 6 2 5 2" xfId="716"/>
    <cellStyle name="Normal 6 2 5 2 2" xfId="944"/>
    <cellStyle name="Normal 6 2 5 2 2 2" xfId="9701"/>
    <cellStyle name="Normal 6 2 5 2 3" xfId="9485"/>
    <cellStyle name="Normal 6 2 5 3" xfId="800"/>
    <cellStyle name="Normal 6 2 5 3 2" xfId="1016"/>
    <cellStyle name="Normal 6 2 5 3 2 2" xfId="9773"/>
    <cellStyle name="Normal 6 2 5 3 3" xfId="9557"/>
    <cellStyle name="Normal 6 2 5 4" xfId="872"/>
    <cellStyle name="Normal 6 2 5 4 2" xfId="9629"/>
    <cellStyle name="Normal 6 2 5 5" xfId="9413"/>
    <cellStyle name="Normal 6 2 6" xfId="650"/>
    <cellStyle name="Normal 6 2 6 2" xfId="755"/>
    <cellStyle name="Normal 6 2 6 2 2" xfId="971"/>
    <cellStyle name="Normal 6 2 6 2 2 2" xfId="9728"/>
    <cellStyle name="Normal 6 2 6 2 3" xfId="9512"/>
    <cellStyle name="Normal 6 2 6 3" xfId="827"/>
    <cellStyle name="Normal 6 2 6 3 2" xfId="1043"/>
    <cellStyle name="Normal 6 2 6 3 2 2" xfId="9800"/>
    <cellStyle name="Normal 6 2 6 3 3" xfId="9584"/>
    <cellStyle name="Normal 6 2 6 4" xfId="899"/>
    <cellStyle name="Normal 6 2 6 4 2" xfId="9656"/>
    <cellStyle name="Normal 6 2 6 5" xfId="9440"/>
    <cellStyle name="Normal 6 2 7" xfId="689"/>
    <cellStyle name="Normal 6 2 7 2" xfId="918"/>
    <cellStyle name="Normal 6 2 7 2 2" xfId="9675"/>
    <cellStyle name="Normal 6 2 7 3" xfId="9459"/>
    <cellStyle name="Normal 6 2 8" xfId="774"/>
    <cellStyle name="Normal 6 2 8 2" xfId="990"/>
    <cellStyle name="Normal 6 2 8 2 2" xfId="9747"/>
    <cellStyle name="Normal 6 2 8 3" xfId="9531"/>
    <cellStyle name="Normal 6 2 9" xfId="846"/>
    <cellStyle name="Normal 6 2 9 2" xfId="9603"/>
    <cellStyle name="Normal 6 3" xfId="198"/>
    <cellStyle name="Normal 6 3 2" xfId="199"/>
    <cellStyle name="Normal 6 3 2 2" xfId="374"/>
    <cellStyle name="Normal 6 3 2 2 2" xfId="708"/>
    <cellStyle name="Normal 6 3 2 2 2 2" xfId="936"/>
    <cellStyle name="Normal 6 3 2 2 2 2 2" xfId="9693"/>
    <cellStyle name="Normal 6 3 2 2 2 3" xfId="9477"/>
    <cellStyle name="Normal 6 3 2 2 3" xfId="792"/>
    <cellStyle name="Normal 6 3 2 2 3 2" xfId="1008"/>
    <cellStyle name="Normal 6 3 2 2 3 2 2" xfId="9765"/>
    <cellStyle name="Normal 6 3 2 2 3 3" xfId="9549"/>
    <cellStyle name="Normal 6 3 2 2 4" xfId="864"/>
    <cellStyle name="Normal 6 3 2 2 4 2" xfId="9621"/>
    <cellStyle name="Normal 6 3 2 2 5" xfId="9405"/>
    <cellStyle name="Normal 6 3 2 3" xfId="416"/>
    <cellStyle name="Normal 6 3 2 3 2" xfId="721"/>
    <cellStyle name="Normal 6 3 2 3 2 2" xfId="949"/>
    <cellStyle name="Normal 6 3 2 3 2 2 2" xfId="9706"/>
    <cellStyle name="Normal 6 3 2 3 2 3" xfId="9490"/>
    <cellStyle name="Normal 6 3 2 3 3" xfId="805"/>
    <cellStyle name="Normal 6 3 2 3 3 2" xfId="1021"/>
    <cellStyle name="Normal 6 3 2 3 3 2 2" xfId="9778"/>
    <cellStyle name="Normal 6 3 2 3 3 3" xfId="9562"/>
    <cellStyle name="Normal 6 3 2 3 4" xfId="877"/>
    <cellStyle name="Normal 6 3 2 3 4 2" xfId="9634"/>
    <cellStyle name="Normal 6 3 2 3 5" xfId="9418"/>
    <cellStyle name="Normal 6 3 2 4" xfId="655"/>
    <cellStyle name="Normal 6 3 2 4 2" xfId="760"/>
    <cellStyle name="Normal 6 3 2 4 2 2" xfId="976"/>
    <cellStyle name="Normal 6 3 2 4 2 2 2" xfId="9733"/>
    <cellStyle name="Normal 6 3 2 4 2 3" xfId="9517"/>
    <cellStyle name="Normal 6 3 2 4 3" xfId="832"/>
    <cellStyle name="Normal 6 3 2 4 3 2" xfId="1048"/>
    <cellStyle name="Normal 6 3 2 4 3 2 2" xfId="9805"/>
    <cellStyle name="Normal 6 3 2 4 3 3" xfId="9589"/>
    <cellStyle name="Normal 6 3 2 4 4" xfId="904"/>
    <cellStyle name="Normal 6 3 2 4 4 2" xfId="9661"/>
    <cellStyle name="Normal 6 3 2 4 5" xfId="9445"/>
    <cellStyle name="Normal 6 3 2 5" xfId="694"/>
    <cellStyle name="Normal 6 3 2 5 2" xfId="923"/>
    <cellStyle name="Normal 6 3 2 5 2 2" xfId="9680"/>
    <cellStyle name="Normal 6 3 2 5 3" xfId="9464"/>
    <cellStyle name="Normal 6 3 2 6" xfId="779"/>
    <cellStyle name="Normal 6 3 2 6 2" xfId="995"/>
    <cellStyle name="Normal 6 3 2 6 2 2" xfId="9752"/>
    <cellStyle name="Normal 6 3 2 6 3" xfId="9536"/>
    <cellStyle name="Normal 6 3 2 7" xfId="851"/>
    <cellStyle name="Normal 6 3 2 7 2" xfId="9608"/>
    <cellStyle name="Normal 6 3 2 8" xfId="9390"/>
    <cellStyle name="Normal 6 3 3" xfId="373"/>
    <cellStyle name="Normal 6 3 3 2" xfId="707"/>
    <cellStyle name="Normal 6 3 3 2 2" xfId="935"/>
    <cellStyle name="Normal 6 3 3 2 2 2" xfId="9692"/>
    <cellStyle name="Normal 6 3 3 2 3" xfId="9476"/>
    <cellStyle name="Normal 6 3 3 3" xfId="791"/>
    <cellStyle name="Normal 6 3 3 3 2" xfId="1007"/>
    <cellStyle name="Normal 6 3 3 3 2 2" xfId="9764"/>
    <cellStyle name="Normal 6 3 3 3 3" xfId="9548"/>
    <cellStyle name="Normal 6 3 3 4" xfId="863"/>
    <cellStyle name="Normal 6 3 3 4 2" xfId="9620"/>
    <cellStyle name="Normal 6 3 3 5" xfId="9404"/>
    <cellStyle name="Normal 6 3 4" xfId="415"/>
    <cellStyle name="Normal 6 3 4 2" xfId="720"/>
    <cellStyle name="Normal 6 3 4 2 2" xfId="948"/>
    <cellStyle name="Normal 6 3 4 2 2 2" xfId="9705"/>
    <cellStyle name="Normal 6 3 4 2 3" xfId="9489"/>
    <cellStyle name="Normal 6 3 4 3" xfId="804"/>
    <cellStyle name="Normal 6 3 4 3 2" xfId="1020"/>
    <cellStyle name="Normal 6 3 4 3 2 2" xfId="9777"/>
    <cellStyle name="Normal 6 3 4 3 3" xfId="9561"/>
    <cellStyle name="Normal 6 3 4 4" xfId="876"/>
    <cellStyle name="Normal 6 3 4 4 2" xfId="9633"/>
    <cellStyle name="Normal 6 3 4 5" xfId="9417"/>
    <cellStyle name="Normal 6 3 5" xfId="654"/>
    <cellStyle name="Normal 6 3 5 2" xfId="759"/>
    <cellStyle name="Normal 6 3 5 2 2" xfId="975"/>
    <cellStyle name="Normal 6 3 5 2 2 2" xfId="9732"/>
    <cellStyle name="Normal 6 3 5 2 3" xfId="9516"/>
    <cellStyle name="Normal 6 3 5 3" xfId="831"/>
    <cellStyle name="Normal 6 3 5 3 2" xfId="1047"/>
    <cellStyle name="Normal 6 3 5 3 2 2" xfId="9804"/>
    <cellStyle name="Normal 6 3 5 3 3" xfId="9588"/>
    <cellStyle name="Normal 6 3 5 4" xfId="903"/>
    <cellStyle name="Normal 6 3 5 4 2" xfId="9660"/>
    <cellStyle name="Normal 6 3 5 5" xfId="9444"/>
    <cellStyle name="Normal 6 3 6" xfId="693"/>
    <cellStyle name="Normal 6 3 6 2" xfId="922"/>
    <cellStyle name="Normal 6 3 6 2 2" xfId="9679"/>
    <cellStyle name="Normal 6 3 6 3" xfId="9463"/>
    <cellStyle name="Normal 6 3 7" xfId="778"/>
    <cellStyle name="Normal 6 3 7 2" xfId="994"/>
    <cellStyle name="Normal 6 3 7 2 2" xfId="9751"/>
    <cellStyle name="Normal 6 3 7 3" xfId="9535"/>
    <cellStyle name="Normal 6 3 8" xfId="850"/>
    <cellStyle name="Normal 6 3 8 2" xfId="9607"/>
    <cellStyle name="Normal 6 3 9" xfId="9389"/>
    <cellStyle name="Normal 6 4" xfId="200"/>
    <cellStyle name="Normal 6 4 2" xfId="375"/>
    <cellStyle name="Normal 6 4 2 2" xfId="709"/>
    <cellStyle name="Normal 6 4 2 2 2" xfId="937"/>
    <cellStyle name="Normal 6 4 2 2 2 2" xfId="9694"/>
    <cellStyle name="Normal 6 4 2 2 3" xfId="9478"/>
    <cellStyle name="Normal 6 4 2 3" xfId="793"/>
    <cellStyle name="Normal 6 4 2 3 2" xfId="1009"/>
    <cellStyle name="Normal 6 4 2 3 2 2" xfId="9766"/>
    <cellStyle name="Normal 6 4 2 3 3" xfId="9550"/>
    <cellStyle name="Normal 6 4 2 4" xfId="865"/>
    <cellStyle name="Normal 6 4 2 4 2" xfId="9622"/>
    <cellStyle name="Normal 6 4 2 5" xfId="9406"/>
    <cellStyle name="Normal 6 4 3" xfId="417"/>
    <cellStyle name="Normal 6 4 3 2" xfId="722"/>
    <cellStyle name="Normal 6 4 3 2 2" xfId="950"/>
    <cellStyle name="Normal 6 4 3 2 2 2" xfId="9707"/>
    <cellStyle name="Normal 6 4 3 2 3" xfId="9491"/>
    <cellStyle name="Normal 6 4 3 3" xfId="806"/>
    <cellStyle name="Normal 6 4 3 3 2" xfId="1022"/>
    <cellStyle name="Normal 6 4 3 3 2 2" xfId="9779"/>
    <cellStyle name="Normal 6 4 3 3 3" xfId="9563"/>
    <cellStyle name="Normal 6 4 3 4" xfId="878"/>
    <cellStyle name="Normal 6 4 3 4 2" xfId="9635"/>
    <cellStyle name="Normal 6 4 3 5" xfId="9419"/>
    <cellStyle name="Normal 6 4 4" xfId="656"/>
    <cellStyle name="Normal 6 4 4 2" xfId="761"/>
    <cellStyle name="Normal 6 4 4 2 2" xfId="977"/>
    <cellStyle name="Normal 6 4 4 2 2 2" xfId="9734"/>
    <cellStyle name="Normal 6 4 4 2 3" xfId="9518"/>
    <cellStyle name="Normal 6 4 4 3" xfId="833"/>
    <cellStyle name="Normal 6 4 4 3 2" xfId="1049"/>
    <cellStyle name="Normal 6 4 4 3 2 2" xfId="9806"/>
    <cellStyle name="Normal 6 4 4 3 3" xfId="9590"/>
    <cellStyle name="Normal 6 4 4 4" xfId="905"/>
    <cellStyle name="Normal 6 4 4 4 2" xfId="9662"/>
    <cellStyle name="Normal 6 4 4 5" xfId="9446"/>
    <cellStyle name="Normal 6 4 5" xfId="695"/>
    <cellStyle name="Normal 6 4 5 2" xfId="924"/>
    <cellStyle name="Normal 6 4 5 2 2" xfId="9681"/>
    <cellStyle name="Normal 6 4 5 3" xfId="9465"/>
    <cellStyle name="Normal 6 4 6" xfId="780"/>
    <cellStyle name="Normal 6 4 6 2" xfId="996"/>
    <cellStyle name="Normal 6 4 6 2 2" xfId="9753"/>
    <cellStyle name="Normal 6 4 6 3" xfId="9537"/>
    <cellStyle name="Normal 6 4 7" xfId="852"/>
    <cellStyle name="Normal 6 4 7 2" xfId="9609"/>
    <cellStyle name="Normal 6 4 8" xfId="9391"/>
    <cellStyle name="Normal 6 5" xfId="368"/>
    <cellStyle name="Normal 6 5 2" xfId="702"/>
    <cellStyle name="Normal 6 5 2 2" xfId="930"/>
    <cellStyle name="Normal 6 5 2 2 2" xfId="9687"/>
    <cellStyle name="Normal 6 5 2 3" xfId="9471"/>
    <cellStyle name="Normal 6 5 3" xfId="786"/>
    <cellStyle name="Normal 6 5 3 2" xfId="1002"/>
    <cellStyle name="Normal 6 5 3 2 2" xfId="9759"/>
    <cellStyle name="Normal 6 5 3 3" xfId="9543"/>
    <cellStyle name="Normal 6 5 4" xfId="858"/>
    <cellStyle name="Normal 6 5 4 2" xfId="9615"/>
    <cellStyle name="Normal 6 5 5" xfId="9399"/>
    <cellStyle name="Normal 6 6" xfId="410"/>
    <cellStyle name="Normal 6 6 2" xfId="715"/>
    <cellStyle name="Normal 6 6 2 2" xfId="943"/>
    <cellStyle name="Normal 6 6 2 2 2" xfId="9700"/>
    <cellStyle name="Normal 6 6 2 3" xfId="9484"/>
    <cellStyle name="Normal 6 6 3" xfId="799"/>
    <cellStyle name="Normal 6 6 3 2" xfId="1015"/>
    <cellStyle name="Normal 6 6 3 2 2" xfId="9772"/>
    <cellStyle name="Normal 6 6 3 3" xfId="9556"/>
    <cellStyle name="Normal 6 6 4" xfId="871"/>
    <cellStyle name="Normal 6 6 4 2" xfId="9628"/>
    <cellStyle name="Normal 6 6 5" xfId="9412"/>
    <cellStyle name="Normal 6 7" xfId="622"/>
    <cellStyle name="Normal 6 8" xfId="649"/>
    <cellStyle name="Normal 6 8 2" xfId="754"/>
    <cellStyle name="Normal 6 8 2 2" xfId="970"/>
    <cellStyle name="Normal 6 8 2 2 2" xfId="9727"/>
    <cellStyle name="Normal 6 8 2 3" xfId="9511"/>
    <cellStyle name="Normal 6 8 3" xfId="826"/>
    <cellStyle name="Normal 6 8 3 2" xfId="1042"/>
    <cellStyle name="Normal 6 8 3 2 2" xfId="9799"/>
    <cellStyle name="Normal 6 8 3 3" xfId="9583"/>
    <cellStyle name="Normal 6 8 4" xfId="898"/>
    <cellStyle name="Normal 6 8 4 2" xfId="9655"/>
    <cellStyle name="Normal 6 8 5" xfId="9439"/>
    <cellStyle name="Normal 6 9" xfId="688"/>
    <cellStyle name="Normal 6 9 2" xfId="917"/>
    <cellStyle name="Normal 6 9 2 2" xfId="9674"/>
    <cellStyle name="Normal 6 9 3" xfId="9458"/>
    <cellStyle name="Normal 7" xfId="201"/>
    <cellStyle name="Normal 7 2" xfId="444"/>
    <cellStyle name="Normal 7 2 2" xfId="9128"/>
    <cellStyle name="Normal 7 2 2 2" xfId="9129"/>
    <cellStyle name="Normal 7 2 2 2 2" xfId="9130"/>
    <cellStyle name="Normal 7 2 2 2 3" xfId="9131"/>
    <cellStyle name="Normal 7 2 2 3" xfId="9132"/>
    <cellStyle name="Normal 7 2 2 4" xfId="9133"/>
    <cellStyle name="Normal 7 2 2 5" xfId="9134"/>
    <cellStyle name="Normal 7 3" xfId="9135"/>
    <cellStyle name="Normal 7 3 2" xfId="9136"/>
    <cellStyle name="Normal 7 3 2 2" xfId="9137"/>
    <cellStyle name="Normal 7 3 2 3" xfId="9138"/>
    <cellStyle name="Normal 7 3 3" xfId="9139"/>
    <cellStyle name="Normal 7 3 4" xfId="9140"/>
    <cellStyle name="Normal 7 3 5" xfId="9141"/>
    <cellStyle name="Normal 7 4" xfId="9142"/>
    <cellStyle name="Normal 8" xfId="202"/>
    <cellStyle name="Normal 8 10" xfId="443"/>
    <cellStyle name="Normal 8 10 2" xfId="442"/>
    <cellStyle name="Normal 8 11" xfId="441"/>
    <cellStyle name="Normal 8 12" xfId="440"/>
    <cellStyle name="Normal 8 13" xfId="657"/>
    <cellStyle name="Normal 8 13 2" xfId="762"/>
    <cellStyle name="Normal 8 13 2 2" xfId="978"/>
    <cellStyle name="Normal 8 13 2 2 2" xfId="9735"/>
    <cellStyle name="Normal 8 13 2 3" xfId="9519"/>
    <cellStyle name="Normal 8 13 3" xfId="834"/>
    <cellStyle name="Normal 8 13 3 2" xfId="1050"/>
    <cellStyle name="Normal 8 13 3 2 2" xfId="9807"/>
    <cellStyle name="Normal 8 13 3 3" xfId="9591"/>
    <cellStyle name="Normal 8 13 4" xfId="906"/>
    <cellStyle name="Normal 8 13 4 2" xfId="9663"/>
    <cellStyle name="Normal 8 13 5" xfId="9447"/>
    <cellStyle name="Normal 8 14" xfId="696"/>
    <cellStyle name="Normal 8 14 2" xfId="925"/>
    <cellStyle name="Normal 8 14 2 2" xfId="9682"/>
    <cellStyle name="Normal 8 14 3" xfId="9466"/>
    <cellStyle name="Normal 8 15" xfId="781"/>
    <cellStyle name="Normal 8 15 2" xfId="997"/>
    <cellStyle name="Normal 8 15 2 2" xfId="9754"/>
    <cellStyle name="Normal 8 15 3" xfId="9538"/>
    <cellStyle name="Normal 8 16" xfId="853"/>
    <cellStyle name="Normal 8 16 2" xfId="9610"/>
    <cellStyle name="Normal 8 17" xfId="9392"/>
    <cellStyle name="Normal 8 2" xfId="203"/>
    <cellStyle name="Normal 8 2 10" xfId="854"/>
    <cellStyle name="Normal 8 2 10 2" xfId="9611"/>
    <cellStyle name="Normal 8 2 11" xfId="9393"/>
    <cellStyle name="Normal 8 2 2" xfId="377"/>
    <cellStyle name="Normal 8 2 2 2" xfId="439"/>
    <cellStyle name="Normal 8 2 2 3" xfId="711"/>
    <cellStyle name="Normal 8 2 2 3 2" xfId="939"/>
    <cellStyle name="Normal 8 2 2 3 2 2" xfId="9696"/>
    <cellStyle name="Normal 8 2 2 3 3" xfId="9480"/>
    <cellStyle name="Normal 8 2 2 4" xfId="795"/>
    <cellStyle name="Normal 8 2 2 4 2" xfId="1011"/>
    <cellStyle name="Normal 8 2 2 4 2 2" xfId="9768"/>
    <cellStyle name="Normal 8 2 2 4 3" xfId="9552"/>
    <cellStyle name="Normal 8 2 2 5" xfId="867"/>
    <cellStyle name="Normal 8 2 2 5 2" xfId="9624"/>
    <cellStyle name="Normal 8 2 2 6" xfId="9408"/>
    <cellStyle name="Normal 8 2 3" xfId="420"/>
    <cellStyle name="Normal 8 2 3 2" xfId="438"/>
    <cellStyle name="Normal 8 2 3 3" xfId="724"/>
    <cellStyle name="Normal 8 2 3 3 2" xfId="952"/>
    <cellStyle name="Normal 8 2 3 3 2 2" xfId="9709"/>
    <cellStyle name="Normal 8 2 3 3 3" xfId="9493"/>
    <cellStyle name="Normal 8 2 3 4" xfId="808"/>
    <cellStyle name="Normal 8 2 3 4 2" xfId="1024"/>
    <cellStyle name="Normal 8 2 3 4 2 2" xfId="9781"/>
    <cellStyle name="Normal 8 2 3 4 3" xfId="9565"/>
    <cellStyle name="Normal 8 2 3 5" xfId="880"/>
    <cellStyle name="Normal 8 2 3 5 2" xfId="9637"/>
    <cellStyle name="Normal 8 2 3 6" xfId="9421"/>
    <cellStyle name="Normal 8 2 4" xfId="437"/>
    <cellStyle name="Normal 8 2 4 2" xfId="436"/>
    <cellStyle name="Normal 8 2 5" xfId="435"/>
    <cellStyle name="Normal 8 2 6" xfId="434"/>
    <cellStyle name="Normal 8 2 7" xfId="658"/>
    <cellStyle name="Normal 8 2 7 2" xfId="763"/>
    <cellStyle name="Normal 8 2 7 2 2" xfId="979"/>
    <cellStyle name="Normal 8 2 7 2 2 2" xfId="9736"/>
    <cellStyle name="Normal 8 2 7 2 3" xfId="9520"/>
    <cellStyle name="Normal 8 2 7 3" xfId="835"/>
    <cellStyle name="Normal 8 2 7 3 2" xfId="1051"/>
    <cellStyle name="Normal 8 2 7 3 2 2" xfId="9808"/>
    <cellStyle name="Normal 8 2 7 3 3" xfId="9592"/>
    <cellStyle name="Normal 8 2 7 4" xfId="907"/>
    <cellStyle name="Normal 8 2 7 4 2" xfId="9664"/>
    <cellStyle name="Normal 8 2 7 5" xfId="9448"/>
    <cellStyle name="Normal 8 2 8" xfId="697"/>
    <cellStyle name="Normal 8 2 8 2" xfId="926"/>
    <cellStyle name="Normal 8 2 8 2 2" xfId="9683"/>
    <cellStyle name="Normal 8 2 8 3" xfId="9467"/>
    <cellStyle name="Normal 8 2 9" xfId="782"/>
    <cellStyle name="Normal 8 2 9 2" xfId="998"/>
    <cellStyle name="Normal 8 2 9 2 2" xfId="9755"/>
    <cellStyle name="Normal 8 2 9 3" xfId="9539"/>
    <cellStyle name="Normal 8 3" xfId="376"/>
    <cellStyle name="Normal 8 3 10" xfId="9407"/>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0"/>
    <cellStyle name="Normal 8 3 7 2" xfId="938"/>
    <cellStyle name="Normal 8 3 7 2 2" xfId="9695"/>
    <cellStyle name="Normal 8 3 7 3" xfId="9479"/>
    <cellStyle name="Normal 8 3 8" xfId="794"/>
    <cellStyle name="Normal 8 3 8 2" xfId="1010"/>
    <cellStyle name="Normal 8 3 8 2 2" xfId="9767"/>
    <cellStyle name="Normal 8 3 8 3" xfId="9551"/>
    <cellStyle name="Normal 8 3 9" xfId="866"/>
    <cellStyle name="Normal 8 3 9 2" xfId="9623"/>
    <cellStyle name="Normal 8 4" xfId="419"/>
    <cellStyle name="Normal 8 4 10" xfId="9420"/>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3"/>
    <cellStyle name="Normal 8 4 7 2" xfId="951"/>
    <cellStyle name="Normal 8 4 7 2 2" xfId="9708"/>
    <cellStyle name="Normal 8 4 7 3" xfId="9492"/>
    <cellStyle name="Normal 8 4 8" xfId="807"/>
    <cellStyle name="Normal 8 4 8 2" xfId="1023"/>
    <cellStyle name="Normal 8 4 8 2 2" xfId="9780"/>
    <cellStyle name="Normal 8 4 8 3" xfId="9564"/>
    <cellStyle name="Normal 8 4 9" xfId="879"/>
    <cellStyle name="Normal 8 4 9 2" xfId="9636"/>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3"/>
    <cellStyle name="Normal 9 10 2" xfId="999"/>
    <cellStyle name="Normal 9 10 2 2" xfId="9756"/>
    <cellStyle name="Normal 9 10 3" xfId="9540"/>
    <cellStyle name="Normal 9 11" xfId="855"/>
    <cellStyle name="Normal 9 11 2" xfId="9612"/>
    <cellStyle name="Normal 9 12" xfId="9394"/>
    <cellStyle name="Normal 9 2" xfId="205"/>
    <cellStyle name="Normal 9 2 2" xfId="379"/>
    <cellStyle name="Normal 9 2 2 2" xfId="713"/>
    <cellStyle name="Normal 9 2 2 2 2" xfId="941"/>
    <cellStyle name="Normal 9 2 2 2 2 2" xfId="9698"/>
    <cellStyle name="Normal 9 2 2 2 3" xfId="9482"/>
    <cellStyle name="Normal 9 2 2 3" xfId="797"/>
    <cellStyle name="Normal 9 2 2 3 2" xfId="1013"/>
    <cellStyle name="Normal 9 2 2 3 2 2" xfId="9770"/>
    <cellStyle name="Normal 9 2 2 3 3" xfId="9554"/>
    <cellStyle name="Normal 9 2 2 4" xfId="869"/>
    <cellStyle name="Normal 9 2 2 4 2" xfId="9626"/>
    <cellStyle name="Normal 9 2 2 5" xfId="9410"/>
    <cellStyle name="Normal 9 2 3" xfId="422"/>
    <cellStyle name="Normal 9 2 3 2" xfId="726"/>
    <cellStyle name="Normal 9 2 3 2 2" xfId="954"/>
    <cellStyle name="Normal 9 2 3 2 2 2" xfId="9711"/>
    <cellStyle name="Normal 9 2 3 2 3" xfId="9495"/>
    <cellStyle name="Normal 9 2 3 3" xfId="810"/>
    <cellStyle name="Normal 9 2 3 3 2" xfId="1026"/>
    <cellStyle name="Normal 9 2 3 3 2 2" xfId="9783"/>
    <cellStyle name="Normal 9 2 3 3 3" xfId="9567"/>
    <cellStyle name="Normal 9 2 3 4" xfId="882"/>
    <cellStyle name="Normal 9 2 3 4 2" xfId="9639"/>
    <cellStyle name="Normal 9 2 3 5" xfId="9423"/>
    <cellStyle name="Normal 9 2 4" xfId="660"/>
    <cellStyle name="Normal 9 2 4 2" xfId="765"/>
    <cellStyle name="Normal 9 2 4 2 2" xfId="981"/>
    <cellStyle name="Normal 9 2 4 2 2 2" xfId="9738"/>
    <cellStyle name="Normal 9 2 4 2 3" xfId="9522"/>
    <cellStyle name="Normal 9 2 4 3" xfId="837"/>
    <cellStyle name="Normal 9 2 4 3 2" xfId="1053"/>
    <cellStyle name="Normal 9 2 4 3 2 2" xfId="9810"/>
    <cellStyle name="Normal 9 2 4 3 3" xfId="9594"/>
    <cellStyle name="Normal 9 2 4 4" xfId="909"/>
    <cellStyle name="Normal 9 2 4 4 2" xfId="9666"/>
    <cellStyle name="Normal 9 2 4 5" xfId="9450"/>
    <cellStyle name="Normal 9 2 5" xfId="699"/>
    <cellStyle name="Normal 9 2 5 2" xfId="928"/>
    <cellStyle name="Normal 9 2 5 2 2" xfId="9685"/>
    <cellStyle name="Normal 9 2 5 3" xfId="9469"/>
    <cellStyle name="Normal 9 2 6" xfId="784"/>
    <cellStyle name="Normal 9 2 6 2" xfId="1000"/>
    <cellStyle name="Normal 9 2 6 2 2" xfId="9757"/>
    <cellStyle name="Normal 9 2 6 3" xfId="9541"/>
    <cellStyle name="Normal 9 2 7" xfId="856"/>
    <cellStyle name="Normal 9 2 7 2" xfId="9613"/>
    <cellStyle name="Normal 9 2 8" xfId="9395"/>
    <cellStyle name="Normal 9 3" xfId="378"/>
    <cellStyle name="Normal 9 3 2" xfId="712"/>
    <cellStyle name="Normal 9 3 2 2" xfId="940"/>
    <cellStyle name="Normal 9 3 2 2 2" xfId="9697"/>
    <cellStyle name="Normal 9 3 2 3" xfId="9481"/>
    <cellStyle name="Normal 9 3 3" xfId="796"/>
    <cellStyle name="Normal 9 3 3 2" xfId="1012"/>
    <cellStyle name="Normal 9 3 3 2 2" xfId="9769"/>
    <cellStyle name="Normal 9 3 3 3" xfId="9553"/>
    <cellStyle name="Normal 9 3 4" xfId="868"/>
    <cellStyle name="Normal 9 3 4 2" xfId="9625"/>
    <cellStyle name="Normal 9 3 5" xfId="9409"/>
    <cellStyle name="Normal 9 4" xfId="421"/>
    <cellStyle name="Normal 9 4 2" xfId="725"/>
    <cellStyle name="Normal 9 4 2 2" xfId="953"/>
    <cellStyle name="Normal 9 4 2 2 2" xfId="9710"/>
    <cellStyle name="Normal 9 4 2 3" xfId="9494"/>
    <cellStyle name="Normal 9 4 3" xfId="809"/>
    <cellStyle name="Normal 9 4 3 2" xfId="1025"/>
    <cellStyle name="Normal 9 4 3 2 2" xfId="9782"/>
    <cellStyle name="Normal 9 4 3 3" xfId="9566"/>
    <cellStyle name="Normal 9 4 4" xfId="881"/>
    <cellStyle name="Normal 9 4 4 2" xfId="9638"/>
    <cellStyle name="Normal 9 4 5" xfId="9422"/>
    <cellStyle name="Normal 9 5" xfId="624"/>
    <cellStyle name="Normal 9 5 2" xfId="734"/>
    <cellStyle name="Normal 9 5 2 2" xfId="962"/>
    <cellStyle name="Normal 9 5 2 2 2" xfId="9719"/>
    <cellStyle name="Normal 9 5 2 3" xfId="9503"/>
    <cellStyle name="Normal 9 5 3" xfId="818"/>
    <cellStyle name="Normal 9 5 3 2" xfId="1034"/>
    <cellStyle name="Normal 9 5 3 2 2" xfId="9791"/>
    <cellStyle name="Normal 9 5 3 3" xfId="9575"/>
    <cellStyle name="Normal 9 5 4" xfId="890"/>
    <cellStyle name="Normal 9 5 4 2" xfId="9647"/>
    <cellStyle name="Normal 9 5 5" xfId="9431"/>
    <cellStyle name="Normal 9 6" xfId="632"/>
    <cellStyle name="Normal 9 6 2" xfId="740"/>
    <cellStyle name="Normal 9 6 2 2" xfId="968"/>
    <cellStyle name="Normal 9 6 2 2 2" xfId="9725"/>
    <cellStyle name="Normal 9 6 2 3" xfId="9509"/>
    <cellStyle name="Normal 9 6 3" xfId="824"/>
    <cellStyle name="Normal 9 6 3 2" xfId="1040"/>
    <cellStyle name="Normal 9 6 3 2 2" xfId="9797"/>
    <cellStyle name="Normal 9 6 3 3" xfId="9581"/>
    <cellStyle name="Normal 9 6 4" xfId="896"/>
    <cellStyle name="Normal 9 6 4 2" xfId="9653"/>
    <cellStyle name="Normal 9 6 5" xfId="9437"/>
    <cellStyle name="Normal 9 7" xfId="659"/>
    <cellStyle name="Normal 9 7 2" xfId="764"/>
    <cellStyle name="Normal 9 7 2 2" xfId="980"/>
    <cellStyle name="Normal 9 7 2 2 2" xfId="9737"/>
    <cellStyle name="Normal 9 7 2 3" xfId="9521"/>
    <cellStyle name="Normal 9 7 3" xfId="836"/>
    <cellStyle name="Normal 9 7 3 2" xfId="1052"/>
    <cellStyle name="Normal 9 7 3 2 2" xfId="9809"/>
    <cellStyle name="Normal 9 7 3 3" xfId="9593"/>
    <cellStyle name="Normal 9 7 4" xfId="908"/>
    <cellStyle name="Normal 9 7 4 2" xfId="9665"/>
    <cellStyle name="Normal 9 7 5" xfId="9449"/>
    <cellStyle name="Normal 9 8" xfId="677"/>
    <cellStyle name="Normal 9 8 2" xfId="771"/>
    <cellStyle name="Normal 9 8 2 2" xfId="987"/>
    <cellStyle name="Normal 9 8 2 2 2" xfId="9744"/>
    <cellStyle name="Normal 9 8 2 3" xfId="9528"/>
    <cellStyle name="Normal 9 8 3" xfId="843"/>
    <cellStyle name="Normal 9 8 3 2" xfId="1059"/>
    <cellStyle name="Normal 9 8 3 2 2" xfId="9816"/>
    <cellStyle name="Normal 9 8 3 3" xfId="9600"/>
    <cellStyle name="Normal 9 8 4" xfId="915"/>
    <cellStyle name="Normal 9 8 4 2" xfId="9672"/>
    <cellStyle name="Normal 9 8 5" xfId="9456"/>
    <cellStyle name="Normal 9 9" xfId="698"/>
    <cellStyle name="Normal 9 9 2" xfId="927"/>
    <cellStyle name="Normal 9 9 2 2" xfId="9684"/>
    <cellStyle name="Normal 9 9 3" xfId="9468"/>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Schedule O Info for Mike" xfId="211"/>
    <cellStyle name="Normal_Support 2003 PSI Peak Demand excluding Joint Owners 2" xfId="555"/>
    <cellStyle name="Note 2" xfId="604"/>
    <cellStyle name="Note 2 2" xfId="9143"/>
    <cellStyle name="Note 3" xfId="9144"/>
    <cellStyle name="Note 4" xfId="9145"/>
    <cellStyle name="Note 5" xfId="9146"/>
    <cellStyle name="Note 5 2" xfId="9147"/>
    <cellStyle name="Note 5 2 2" xfId="9148"/>
    <cellStyle name="Note 5 2 3" xfId="9149"/>
    <cellStyle name="Note 5 3" xfId="9150"/>
    <cellStyle name="Note 5 4" xfId="9151"/>
    <cellStyle name="Note 5 5" xfId="9152"/>
    <cellStyle name="Note 6" xfId="9153"/>
    <cellStyle name="Note 7" xfId="9154"/>
    <cellStyle name="Note 8" xfId="9155"/>
    <cellStyle name="Note 9" xfId="9156"/>
    <cellStyle name="Output 2" xfId="605"/>
    <cellStyle name="Output 2 2" xfId="9157"/>
    <cellStyle name="Output 3" xfId="9158"/>
    <cellStyle name="Output 4" xfId="9159"/>
    <cellStyle name="Output 5" xfId="9160"/>
    <cellStyle name="Output 6" xfId="9161"/>
    <cellStyle name="Output 7" xfId="9162"/>
    <cellStyle name="Output 8" xfId="9163"/>
    <cellStyle name="Output 9" xfId="9164"/>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3"/>
    <cellStyle name="Percent 11" xfId="645"/>
    <cellStyle name="Percent 11 2" xfId="750"/>
    <cellStyle name="Percent 12" xfId="635"/>
    <cellStyle name="Percent 12 2" xfId="742"/>
    <cellStyle name="Percent 13" xfId="682"/>
    <cellStyle name="Percent 14" xfId="661"/>
    <cellStyle name="Percent 15" xfId="683"/>
    <cellStyle name="Percent 16" xfId="666"/>
    <cellStyle name="Percent 17" xfId="684"/>
    <cellStyle name="Percent 18" xfId="665"/>
    <cellStyle name="Percent 19" xfId="685"/>
    <cellStyle name="Percent 2" xfId="281"/>
    <cellStyle name="Percent 2 2" xfId="282"/>
    <cellStyle name="Percent 2 3" xfId="9165"/>
    <cellStyle name="Percent 20" xfId="663"/>
    <cellStyle name="Percent 21" xfId="686"/>
    <cellStyle name="Percent 22" xfId="662"/>
    <cellStyle name="Percent 3" xfId="283"/>
    <cellStyle name="Percent 3 2" xfId="284"/>
    <cellStyle name="Percent 3 3" xfId="606"/>
    <cellStyle name="Percent 3 4" xfId="607"/>
    <cellStyle name="Percent 3 5" xfId="646"/>
    <cellStyle name="Percent 3 5 2" xfId="751"/>
    <cellStyle name="Percent 4" xfId="285"/>
    <cellStyle name="Percent 4 2" xfId="608"/>
    <cellStyle name="Percent 5" xfId="286"/>
    <cellStyle name="Percent 6" xfId="287"/>
    <cellStyle name="Percent 7" xfId="288"/>
    <cellStyle name="Percent 7 2" xfId="9166"/>
    <cellStyle name="Percent 7 2 2" xfId="9167"/>
    <cellStyle name="Percent 7 2 3" xfId="9168"/>
    <cellStyle name="Percent 7 3" xfId="9169"/>
    <cellStyle name="Percent 7 4" xfId="9170"/>
    <cellStyle name="Percent 7 5" xfId="9171"/>
    <cellStyle name="Percent 8" xfId="625"/>
    <cellStyle name="Percent 9" xfId="584"/>
    <cellStyle name="Percent Input" xfId="289"/>
    <cellStyle name="Percent0" xfId="290"/>
    <cellStyle name="Percent1" xfId="291"/>
    <cellStyle name="Percent2" xfId="292"/>
    <cellStyle name="PSChar" xfId="293"/>
    <cellStyle name="PSChar 10" xfId="9172"/>
    <cellStyle name="PSChar 10 2" xfId="9173"/>
    <cellStyle name="PSChar 11" xfId="9174"/>
    <cellStyle name="PSChar 11 2" xfId="9175"/>
    <cellStyle name="PSChar 12" xfId="9176"/>
    <cellStyle name="PSChar 12 2" xfId="9177"/>
    <cellStyle name="PSChar 13" xfId="9178"/>
    <cellStyle name="PSChar 14" xfId="9179"/>
    <cellStyle name="PSChar 14 2" xfId="9180"/>
    <cellStyle name="PSChar 15" xfId="9181"/>
    <cellStyle name="PSChar 16" xfId="9182"/>
    <cellStyle name="PSChar 16 2" xfId="9183"/>
    <cellStyle name="PSChar 2" xfId="9184"/>
    <cellStyle name="PSChar 2 2" xfId="9185"/>
    <cellStyle name="PSChar 3" xfId="9186"/>
    <cellStyle name="PSChar 3 2" xfId="9187"/>
    <cellStyle name="PSChar 4" xfId="9188"/>
    <cellStyle name="PSChar 4 2" xfId="9189"/>
    <cellStyle name="PSChar 5" xfId="9190"/>
    <cellStyle name="PSChar 5 2" xfId="9191"/>
    <cellStyle name="PSChar 6" xfId="9192"/>
    <cellStyle name="PSChar 6 2" xfId="9193"/>
    <cellStyle name="PSChar 7" xfId="9194"/>
    <cellStyle name="PSChar 7 2" xfId="9195"/>
    <cellStyle name="PSChar 8" xfId="9196"/>
    <cellStyle name="PSChar 8 2" xfId="9197"/>
    <cellStyle name="PSChar 9" xfId="9198"/>
    <cellStyle name="PSChar 9 2" xfId="9199"/>
    <cellStyle name="PSChar 9 2 2" xfId="9200"/>
    <cellStyle name="PSChar 9 3" xfId="9201"/>
    <cellStyle name="PSDate" xfId="294"/>
    <cellStyle name="PSDate 10" xfId="9202"/>
    <cellStyle name="PSDate 10 2" xfId="9203"/>
    <cellStyle name="PSDate 11" xfId="9204"/>
    <cellStyle name="PSDate 11 2" xfId="9205"/>
    <cellStyle name="PSDate 12" xfId="9206"/>
    <cellStyle name="PSDate 12 2" xfId="9207"/>
    <cellStyle name="PSDate 13" xfId="9208"/>
    <cellStyle name="PSDate 14" xfId="9209"/>
    <cellStyle name="PSDate 14 2" xfId="9210"/>
    <cellStyle name="PSDate 15" xfId="9211"/>
    <cellStyle name="PSDate 16" xfId="9212"/>
    <cellStyle name="PSDate 16 2" xfId="9213"/>
    <cellStyle name="PSDate 2" xfId="9214"/>
    <cellStyle name="PSDate 2 2" xfId="9215"/>
    <cellStyle name="PSDate 3" xfId="9216"/>
    <cellStyle name="PSDate 3 2" xfId="9217"/>
    <cellStyle name="PSDate 4" xfId="9218"/>
    <cellStyle name="PSDate 4 2" xfId="9219"/>
    <cellStyle name="PSDate 5" xfId="9220"/>
    <cellStyle name="PSDate 5 2" xfId="9221"/>
    <cellStyle name="PSDate 6" xfId="9222"/>
    <cellStyle name="PSDate 6 2" xfId="9223"/>
    <cellStyle name="PSDate 7" xfId="9224"/>
    <cellStyle name="PSDate 7 2" xfId="9225"/>
    <cellStyle name="PSDate 8" xfId="9226"/>
    <cellStyle name="PSDate 8 2" xfId="9227"/>
    <cellStyle name="PSDate 9" xfId="9228"/>
    <cellStyle name="PSDate 9 2" xfId="9229"/>
    <cellStyle name="PSDate 9 2 2" xfId="9230"/>
    <cellStyle name="PSDate 9 3" xfId="9231"/>
    <cellStyle name="PSDec" xfId="295"/>
    <cellStyle name="PSDec 10" xfId="9232"/>
    <cellStyle name="PSDec 10 2" xfId="9233"/>
    <cellStyle name="PSDec 11" xfId="9234"/>
    <cellStyle name="PSDec 11 2" xfId="9235"/>
    <cellStyle name="PSDec 12" xfId="9236"/>
    <cellStyle name="PSDec 12 2" xfId="9237"/>
    <cellStyle name="PSDec 13" xfId="9238"/>
    <cellStyle name="PSDec 14" xfId="9239"/>
    <cellStyle name="PSDec 14 2" xfId="9240"/>
    <cellStyle name="PSDec 15" xfId="9241"/>
    <cellStyle name="PSDec 16" xfId="9242"/>
    <cellStyle name="PSDec 16 2" xfId="9243"/>
    <cellStyle name="PSDec 2" xfId="9244"/>
    <cellStyle name="PSDec 2 2" xfId="9245"/>
    <cellStyle name="PSDec 3" xfId="9246"/>
    <cellStyle name="PSDec 3 2" xfId="9247"/>
    <cellStyle name="PSDec 4" xfId="9248"/>
    <cellStyle name="PSDec 4 2" xfId="9249"/>
    <cellStyle name="PSDec 5" xfId="9250"/>
    <cellStyle name="PSDec 5 2" xfId="9251"/>
    <cellStyle name="PSDec 6" xfId="9252"/>
    <cellStyle name="PSDec 6 2" xfId="9253"/>
    <cellStyle name="PSDec 7" xfId="9254"/>
    <cellStyle name="PSDec 7 2" xfId="9255"/>
    <cellStyle name="PSDec 8" xfId="9256"/>
    <cellStyle name="PSDec 8 2" xfId="9257"/>
    <cellStyle name="PSDec 9" xfId="9258"/>
    <cellStyle name="PSDec 9 2" xfId="9259"/>
    <cellStyle name="PSDec 9 2 2" xfId="9260"/>
    <cellStyle name="PSDec 9 3" xfId="9261"/>
    <cellStyle name="PSdesc" xfId="296"/>
    <cellStyle name="PSHeading" xfId="297"/>
    <cellStyle name="PSHeading 10" xfId="9262"/>
    <cellStyle name="PSHeading 10 2" xfId="9263"/>
    <cellStyle name="PSHeading 11" xfId="9264"/>
    <cellStyle name="PSHeading 11 2" xfId="9265"/>
    <cellStyle name="PSHeading 11 2 2" xfId="9266"/>
    <cellStyle name="PSHeading 11 3" xfId="9267"/>
    <cellStyle name="PSHeading 12" xfId="9268"/>
    <cellStyle name="PSHeading 12 2" xfId="9269"/>
    <cellStyle name="PSHeading 13" xfId="9270"/>
    <cellStyle name="PSHeading 13 2" xfId="9271"/>
    <cellStyle name="PSHeading 14" xfId="9272"/>
    <cellStyle name="PSHeading 14 2" xfId="9273"/>
    <cellStyle name="PSHeading 15" xfId="9274"/>
    <cellStyle name="PSHeading 16" xfId="9275"/>
    <cellStyle name="PSHeading 16 2" xfId="9276"/>
    <cellStyle name="PSHeading 17" xfId="9277"/>
    <cellStyle name="PSHeading 18" xfId="9278"/>
    <cellStyle name="PSHeading 19" xfId="9279"/>
    <cellStyle name="PSHeading 19 2" xfId="9280"/>
    <cellStyle name="PSHeading 19 3" xfId="9281"/>
    <cellStyle name="PSHeading 2" xfId="9282"/>
    <cellStyle name="PSHeading 2 2" xfId="9283"/>
    <cellStyle name="PSHeading 20" xfId="9284"/>
    <cellStyle name="PSHeading 20 2" xfId="9285"/>
    <cellStyle name="PSHeading 21" xfId="9396"/>
    <cellStyle name="PSHeading 3" xfId="9286"/>
    <cellStyle name="PSHeading 3 2" xfId="9287"/>
    <cellStyle name="PSHeading 4" xfId="9288"/>
    <cellStyle name="PSHeading 4 2" xfId="9289"/>
    <cellStyle name="PSHeading 5" xfId="9290"/>
    <cellStyle name="PSHeading 5 2" xfId="9291"/>
    <cellStyle name="PSHeading 6" xfId="9292"/>
    <cellStyle name="PSHeading 6 2" xfId="9293"/>
    <cellStyle name="PSHeading 7" xfId="9294"/>
    <cellStyle name="PSHeading 7 2" xfId="9295"/>
    <cellStyle name="PSHeading 8" xfId="9296"/>
    <cellStyle name="PSHeading 8 2" xfId="9297"/>
    <cellStyle name="PSHeading 9" xfId="9298"/>
    <cellStyle name="PSHeading_July prelim tb" xfId="9299"/>
    <cellStyle name="PSInt" xfId="298"/>
    <cellStyle name="PSInt 10" xfId="9300"/>
    <cellStyle name="PSInt 10 2" xfId="9301"/>
    <cellStyle name="PSInt 11" xfId="9302"/>
    <cellStyle name="PSInt 11 2" xfId="9303"/>
    <cellStyle name="PSInt 12" xfId="9304"/>
    <cellStyle name="PSInt 12 2" xfId="9305"/>
    <cellStyle name="PSInt 13" xfId="9306"/>
    <cellStyle name="PSInt 14" xfId="9307"/>
    <cellStyle name="PSInt 14 2" xfId="9308"/>
    <cellStyle name="PSInt 15" xfId="9309"/>
    <cellStyle name="PSInt 16" xfId="9310"/>
    <cellStyle name="PSInt 16 2" xfId="9311"/>
    <cellStyle name="PSInt 2" xfId="9312"/>
    <cellStyle name="PSInt 2 2" xfId="9313"/>
    <cellStyle name="PSInt 3" xfId="9314"/>
    <cellStyle name="PSInt 3 2" xfId="9315"/>
    <cellStyle name="PSInt 4" xfId="9316"/>
    <cellStyle name="PSInt 4 2" xfId="9317"/>
    <cellStyle name="PSInt 5" xfId="9318"/>
    <cellStyle name="PSInt 5 2" xfId="9319"/>
    <cellStyle name="PSInt 6" xfId="9320"/>
    <cellStyle name="PSInt 6 2" xfId="9321"/>
    <cellStyle name="PSInt 7" xfId="9322"/>
    <cellStyle name="PSInt 7 2" xfId="9323"/>
    <cellStyle name="PSInt 8" xfId="9324"/>
    <cellStyle name="PSInt 8 2" xfId="9325"/>
    <cellStyle name="PSInt 9" xfId="9326"/>
    <cellStyle name="PSInt 9 2" xfId="9327"/>
    <cellStyle name="PSInt 9 2 2" xfId="9328"/>
    <cellStyle name="PSInt 9 3" xfId="9329"/>
    <cellStyle name="PSSpacer" xfId="299"/>
    <cellStyle name="PSSpacer 10" xfId="9330"/>
    <cellStyle name="PSSpacer 10 2" xfId="9331"/>
    <cellStyle name="PSSpacer 11" xfId="9332"/>
    <cellStyle name="PSSpacer 11 2" xfId="9333"/>
    <cellStyle name="PSSpacer 12" xfId="9334"/>
    <cellStyle name="PSSpacer 13" xfId="9335"/>
    <cellStyle name="PSSpacer 13 2" xfId="9336"/>
    <cellStyle name="PSSpacer 14" xfId="9337"/>
    <cellStyle name="PSSpacer 15" xfId="9338"/>
    <cellStyle name="PSSpacer 15 2" xfId="9339"/>
    <cellStyle name="PSSpacer 2" xfId="9340"/>
    <cellStyle name="PSSpacer 2 2" xfId="9341"/>
    <cellStyle name="PSSpacer 3" xfId="9342"/>
    <cellStyle name="PSSpacer 3 2" xfId="9343"/>
    <cellStyle name="PSSpacer 4" xfId="9344"/>
    <cellStyle name="PSSpacer 4 2" xfId="9345"/>
    <cellStyle name="PSSpacer 5" xfId="9346"/>
    <cellStyle name="PSSpacer 5 2" xfId="9347"/>
    <cellStyle name="PSSpacer 6" xfId="9348"/>
    <cellStyle name="PSSpacer 6 2" xfId="9349"/>
    <cellStyle name="PSSpacer 7" xfId="9350"/>
    <cellStyle name="PSSpacer 7 2" xfId="9351"/>
    <cellStyle name="PSSpacer 8" xfId="9352"/>
    <cellStyle name="PSSpacer 8 2" xfId="9353"/>
    <cellStyle name="PSSpacer 8 2 2" xfId="9354"/>
    <cellStyle name="PSSpacer 8 3" xfId="9355"/>
    <cellStyle name="PSSpacer 9" xfId="9356"/>
    <cellStyle name="PSSpacer 9 2" xfId="9357"/>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cenario 2" xfId="939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 3" xfId="9358"/>
    <cellStyle name="Title 4" xfId="9359"/>
    <cellStyle name="Title 5" xfId="9360"/>
    <cellStyle name="Title 6" xfId="9361"/>
    <cellStyle name="Title 7" xfId="9362"/>
    <cellStyle name="Title 8" xfId="9363"/>
    <cellStyle name="Title1" xfId="348"/>
    <cellStyle name="top" xfId="349"/>
    <cellStyle name="Total" xfId="350" builtinId="25" customBuiltin="1"/>
    <cellStyle name="Total 2" xfId="9364"/>
    <cellStyle name="Total 2 2" xfId="9365"/>
    <cellStyle name="Total 3" xfId="9366"/>
    <cellStyle name="Total 4" xfId="9367"/>
    <cellStyle name="Total 5" xfId="9368"/>
    <cellStyle name="Total 6" xfId="9369"/>
    <cellStyle name="Total 7" xfId="9370"/>
    <cellStyle name="Total 8" xfId="9371"/>
    <cellStyle name="w" xfId="351"/>
    <cellStyle name="Warning Text 2" xfId="614"/>
    <cellStyle name="Warning Text 2 2" xfId="9372"/>
    <cellStyle name="Warning Text 3" xfId="9373"/>
    <cellStyle name="Warning Text 4" xfId="9374"/>
    <cellStyle name="Warning Text 5" xfId="9375"/>
    <cellStyle name="Warning Text 6" xfId="9376"/>
    <cellStyle name="Warning Text 7" xfId="9377"/>
    <cellStyle name="Warning Text 8" xfId="9378"/>
    <cellStyle name="Warning Text 9" xfId="9379"/>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4</xdr:row>
          <xdr:rowOff>9525</xdr:rowOff>
        </xdr:from>
        <xdr:to>
          <xdr:col>1</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2.bin"/><Relationship Id="rId5" Type="http://schemas.openxmlformats.org/officeDocument/2006/relationships/vmlDrawing" Target="../drawings/vmlDrawing3.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tabSelected="1" zoomScaleNormal="100" zoomScaleSheetLayoutView="85" workbookViewId="0"/>
  </sheetViews>
  <sheetFormatPr defaultColWidth="8.88671875" defaultRowHeight="12.75"/>
  <cols>
    <col min="1" max="1" width="6.77734375" style="14" customWidth="1"/>
    <col min="2" max="2" width="43.5546875" style="14" customWidth="1"/>
    <col min="3" max="3" width="36.109375" style="14" customWidth="1"/>
    <col min="4" max="4" width="16.33203125" style="14" customWidth="1"/>
    <col min="5" max="5" width="6.77734375" style="14" customWidth="1"/>
    <col min="6" max="6" width="7.33203125" style="14" customWidth="1"/>
    <col min="7" max="7" width="9.44140625" style="14" customWidth="1"/>
    <col min="8" max="8" width="4.88671875" style="14" customWidth="1"/>
    <col min="9" max="9" width="13.5546875" style="14" customWidth="1"/>
    <col min="10" max="10" width="5.6640625" style="14" customWidth="1"/>
    <col min="11" max="11" width="14.44140625" style="14" bestFit="1" customWidth="1"/>
    <col min="12" max="12" width="14.6640625" style="14" bestFit="1" customWidth="1"/>
    <col min="13" max="16384" width="8.88671875" style="14"/>
  </cols>
  <sheetData>
    <row r="1" spans="1:10">
      <c r="A1" s="103"/>
      <c r="B1" s="103"/>
      <c r="C1" s="103"/>
      <c r="D1" s="103"/>
      <c r="E1" s="103"/>
      <c r="F1" s="103"/>
      <c r="G1" s="103"/>
      <c r="H1" s="103"/>
      <c r="I1" s="103"/>
      <c r="J1" s="104" t="s">
        <v>628</v>
      </c>
    </row>
    <row r="2" spans="1:10">
      <c r="A2" s="103"/>
      <c r="B2" s="103"/>
      <c r="C2" s="103"/>
      <c r="D2" s="103"/>
      <c r="E2" s="103"/>
      <c r="F2" s="103"/>
      <c r="G2" s="103"/>
      <c r="H2" s="103"/>
      <c r="I2" s="103"/>
      <c r="J2" s="103"/>
    </row>
    <row r="3" spans="1:10">
      <c r="A3" s="34"/>
      <c r="B3" s="26" t="s">
        <v>1</v>
      </c>
      <c r="C3" s="201"/>
      <c r="D3" s="105" t="s">
        <v>901</v>
      </c>
      <c r="E3" s="26"/>
      <c r="F3" s="26"/>
      <c r="G3" s="106"/>
      <c r="H3" s="107"/>
      <c r="I3" s="108"/>
      <c r="J3" s="19" t="s">
        <v>910</v>
      </c>
    </row>
    <row r="4" spans="1:10">
      <c r="A4" s="34"/>
      <c r="C4" s="27"/>
      <c r="D4" s="30" t="s">
        <v>97</v>
      </c>
      <c r="E4" s="27"/>
      <c r="F4" s="27"/>
      <c r="G4" s="27"/>
      <c r="H4" s="109"/>
      <c r="I4" s="109"/>
      <c r="J4" s="110"/>
    </row>
    <row r="5" spans="1:10" ht="13.5">
      <c r="A5" s="34"/>
      <c r="B5" s="111"/>
      <c r="C5" s="118"/>
      <c r="D5" s="264" t="s">
        <v>902</v>
      </c>
      <c r="E5" s="118"/>
      <c r="F5" s="118"/>
      <c r="G5" s="118"/>
      <c r="H5" s="110"/>
      <c r="I5" s="110"/>
      <c r="J5" s="110"/>
    </row>
    <row r="6" spans="1:10" ht="13.5">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5" thickBot="1">
      <c r="A10" s="31" t="s">
        <v>10</v>
      </c>
      <c r="B10" s="110"/>
      <c r="C10" s="142" t="s">
        <v>199</v>
      </c>
      <c r="D10" s="110"/>
      <c r="E10" s="110"/>
      <c r="F10" s="110"/>
      <c r="G10" s="110"/>
      <c r="H10" s="110"/>
      <c r="I10" s="31" t="s">
        <v>11</v>
      </c>
      <c r="J10" s="110"/>
    </row>
    <row r="11" spans="1:10">
      <c r="A11" s="105">
        <v>1</v>
      </c>
      <c r="B11" s="110" t="s">
        <v>521</v>
      </c>
      <c r="C11" s="110" t="s">
        <v>565</v>
      </c>
      <c r="D11" s="116"/>
      <c r="E11" s="110"/>
      <c r="F11" s="110"/>
      <c r="G11" s="110"/>
      <c r="H11" s="110"/>
      <c r="I11" s="117">
        <f>+I171</f>
        <v>1494385.1331406019</v>
      </c>
      <c r="J11" s="118"/>
    </row>
    <row r="12" spans="1:10">
      <c r="A12" s="105"/>
      <c r="B12" s="110"/>
      <c r="C12" s="110"/>
      <c r="D12" s="110"/>
      <c r="E12" s="110"/>
      <c r="F12" s="110"/>
      <c r="G12" s="110"/>
      <c r="H12" s="110"/>
      <c r="I12" s="116"/>
      <c r="J12" s="110"/>
    </row>
    <row r="13" spans="1:10" ht="13.5" thickBot="1">
      <c r="A13" s="105" t="s">
        <v>2</v>
      </c>
      <c r="B13" s="29" t="s">
        <v>12</v>
      </c>
      <c r="C13" s="35" t="s">
        <v>504</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768</v>
      </c>
      <c r="C15" s="502" t="str">
        <f>"(page 4, line "&amp;A212&amp;")"</f>
        <v>(page 4, line 21)</v>
      </c>
      <c r="D15" s="158">
        <f>+I212</f>
        <v>0</v>
      </c>
      <c r="E15" s="27"/>
      <c r="F15" s="27" t="s">
        <v>15</v>
      </c>
      <c r="G15" s="167">
        <f>$I$189</f>
        <v>1</v>
      </c>
      <c r="H15" s="42"/>
      <c r="I15" s="16">
        <f>+G15*D15</f>
        <v>0</v>
      </c>
      <c r="J15" s="110"/>
    </row>
    <row r="16" spans="1:10">
      <c r="A16" s="479">
        <f>+A15+1</f>
        <v>4</v>
      </c>
      <c r="B16" s="120" t="s">
        <v>245</v>
      </c>
      <c r="C16" s="328" t="s">
        <v>511</v>
      </c>
      <c r="D16" s="325">
        <v>0</v>
      </c>
      <c r="E16" s="27"/>
      <c r="F16" s="27" t="s">
        <v>15</v>
      </c>
      <c r="G16" s="167">
        <f>$I$189</f>
        <v>1</v>
      </c>
      <c r="H16" s="42"/>
      <c r="I16" s="16">
        <f>+G16*D16</f>
        <v>0</v>
      </c>
      <c r="J16" s="110"/>
    </row>
    <row r="17" spans="1:12" ht="13.5" thickBot="1">
      <c r="A17" s="105">
        <f>+A16+1</f>
        <v>5</v>
      </c>
      <c r="B17" s="120" t="s">
        <v>103</v>
      </c>
      <c r="C17" s="121"/>
      <c r="D17" s="325">
        <v>0</v>
      </c>
      <c r="E17" s="27"/>
      <c r="F17" s="27" t="s">
        <v>15</v>
      </c>
      <c r="G17" s="167">
        <f>$I$189</f>
        <v>1</v>
      </c>
      <c r="H17" s="42"/>
      <c r="I17" s="40">
        <f>+G17*D17</f>
        <v>0</v>
      </c>
      <c r="J17" s="110"/>
    </row>
    <row r="18" spans="1:12">
      <c r="A18" s="479">
        <f>+A17+1</f>
        <v>6</v>
      </c>
      <c r="B18" s="29" t="s">
        <v>216</v>
      </c>
      <c r="C18" s="110" t="str">
        <f>"(Sum of Lines "&amp;A14&amp;" through "&amp;A17&amp;")"</f>
        <v>(Sum of Lines 2 through 5)</v>
      </c>
      <c r="D18" s="480">
        <f>SUM(D14:D17)</f>
        <v>0</v>
      </c>
      <c r="E18" s="27"/>
      <c r="F18" s="27"/>
      <c r="G18" s="43"/>
      <c r="H18" s="42"/>
      <c r="I18" s="480">
        <f>SUM(I14:I17)</f>
        <v>0</v>
      </c>
      <c r="J18" s="110"/>
    </row>
    <row r="19" spans="1:12">
      <c r="A19" s="105"/>
      <c r="B19" s="34"/>
      <c r="C19" s="110"/>
      <c r="D19" s="469" t="s">
        <v>2</v>
      </c>
      <c r="E19" s="110"/>
      <c r="F19" s="110"/>
      <c r="G19" s="122"/>
      <c r="H19" s="110"/>
      <c r="I19" s="34"/>
      <c r="J19" s="110"/>
    </row>
    <row r="20" spans="1:12" s="321" customFormat="1">
      <c r="A20" s="479">
        <f>+A18+1</f>
        <v>7</v>
      </c>
      <c r="B20" s="120" t="s">
        <v>697</v>
      </c>
      <c r="C20" s="121" t="s">
        <v>491</v>
      </c>
      <c r="D20" s="158">
        <f>+'11-Corrections'!F30</f>
        <v>0</v>
      </c>
      <c r="E20" s="27"/>
      <c r="F20" s="27" t="s">
        <v>77</v>
      </c>
      <c r="G20" s="167">
        <v>1</v>
      </c>
      <c r="H20" s="27"/>
      <c r="I20" s="406">
        <f>+G20*D20</f>
        <v>0</v>
      </c>
      <c r="J20" s="110"/>
      <c r="L20" s="123"/>
    </row>
    <row r="21" spans="1:12">
      <c r="A21" s="124">
        <f>+A20+1</f>
        <v>8</v>
      </c>
      <c r="B21" s="125" t="s">
        <v>98</v>
      </c>
      <c r="C21" s="301" t="str">
        <f>"Attachment 3, line "&amp;'3-Project True-up'!A29&amp;", Col. G+H"</f>
        <v>Attachment 3, line 9, Col. G+H</v>
      </c>
      <c r="D21" s="158">
        <v>0</v>
      </c>
      <c r="E21" s="126"/>
      <c r="F21" s="127" t="s">
        <v>77</v>
      </c>
      <c r="G21" s="167">
        <v>1</v>
      </c>
      <c r="H21" s="126"/>
      <c r="I21" s="16">
        <f>+G21*D21</f>
        <v>0</v>
      </c>
      <c r="J21" s="128"/>
    </row>
    <row r="22" spans="1:12" s="321" customFormat="1">
      <c r="A22" s="124">
        <f>+A21+1</f>
        <v>9</v>
      </c>
      <c r="B22" s="125" t="s">
        <v>740</v>
      </c>
      <c r="C22" s="301" t="s">
        <v>739</v>
      </c>
      <c r="D22" s="158">
        <f>+'13 - 30.9 credits'!D8</f>
        <v>0</v>
      </c>
      <c r="E22" s="126"/>
      <c r="F22" s="541" t="s">
        <v>77</v>
      </c>
      <c r="G22" s="167">
        <v>1</v>
      </c>
      <c r="H22" s="126"/>
      <c r="I22" s="406">
        <f>+G22*D22</f>
        <v>0</v>
      </c>
      <c r="J22" s="128"/>
    </row>
    <row r="23" spans="1:12">
      <c r="A23" s="124"/>
      <c r="B23" s="125"/>
      <c r="C23" s="301"/>
      <c r="D23" s="470"/>
      <c r="E23" s="129"/>
      <c r="F23" s="129"/>
      <c r="G23" s="129"/>
      <c r="H23" s="129"/>
      <c r="I23" s="130"/>
      <c r="J23" s="128"/>
    </row>
    <row r="24" spans="1:12" ht="13.5" thickBot="1">
      <c r="A24" s="124">
        <f>+A22+1</f>
        <v>10</v>
      </c>
      <c r="B24" s="125" t="s">
        <v>399</v>
      </c>
      <c r="C24" s="541" t="str">
        <f>"( Line "&amp;A11&amp;" less line "&amp;A18&amp;" plus lines "&amp;A20&amp;","&amp;A21&amp;", and "&amp;A22&amp;")"</f>
        <v>( Line 1 less line 6 plus lines 7,8, and 9)</v>
      </c>
      <c r="D24" s="129"/>
      <c r="E24" s="130"/>
      <c r="F24" s="130"/>
      <c r="G24" s="130"/>
      <c r="H24" s="130"/>
      <c r="I24" s="131">
        <f>+I11-I18+I20+I21+I22</f>
        <v>1494385.1331406019</v>
      </c>
      <c r="J24" s="128"/>
    </row>
    <row r="25" spans="1:12" ht="13.5"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
    <row r="28" spans="1:12" customFormat="1" ht="15"/>
    <row r="29" spans="1:12" customFormat="1" ht="15"/>
    <row r="30" spans="1:12" customFormat="1" ht="15"/>
    <row r="31" spans="1:12" customFormat="1" ht="15"/>
    <row r="32" spans="1:12" customFormat="1" ht="15"/>
    <row r="33" customFormat="1" ht="15.75" customHeight="1"/>
    <row r="34" customFormat="1" ht="15"/>
    <row r="35" customFormat="1" ht="15"/>
    <row r="36" customFormat="1" ht="15"/>
    <row r="37" customFormat="1" ht="15"/>
    <row r="38" customFormat="1" ht="15"/>
    <row r="39" customFormat="1" ht="15"/>
    <row r="40" customFormat="1" ht="15"/>
    <row r="41" customFormat="1" ht="15"/>
    <row r="42" customFormat="1" ht="15"/>
    <row r="43" customFormat="1" ht="15"/>
    <row r="44" customFormat="1" ht="15"/>
    <row r="45" customFormat="1" ht="15"/>
    <row r="46" customFormat="1" ht="15"/>
    <row r="47" customFormat="1" ht="15"/>
    <row r="48" customFormat="1" ht="15"/>
    <row r="49" spans="1:10" customFormat="1" ht="15"/>
    <row r="50" spans="1:10" customFormat="1" ht="15"/>
    <row r="51" spans="1:10" customFormat="1" ht="1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627</v>
      </c>
    </row>
    <row r="55" spans="1:10">
      <c r="A55" s="34"/>
      <c r="B55" s="110"/>
      <c r="C55" s="110"/>
      <c r="D55" s="110"/>
      <c r="E55" s="110"/>
      <c r="F55" s="110"/>
      <c r="G55" s="110"/>
      <c r="H55" s="110"/>
      <c r="I55" s="110"/>
      <c r="J55" s="110"/>
    </row>
    <row r="56" spans="1:10">
      <c r="A56" s="34"/>
      <c r="B56" s="29" t="s">
        <v>1</v>
      </c>
      <c r="C56" s="29"/>
      <c r="D56" s="105" t="str">
        <f>+D3</f>
        <v>Rate Formula Template - Attachment H-30A</v>
      </c>
      <c r="E56" s="29"/>
      <c r="F56" s="29"/>
      <c r="G56" s="29"/>
      <c r="H56" s="29"/>
      <c r="I56" s="103"/>
      <c r="J56" s="138" t="str">
        <f>J3</f>
        <v>For  the 12 months ended 12/31/20</v>
      </c>
    </row>
    <row r="57" spans="1:10">
      <c r="A57" s="34"/>
      <c r="B57" s="139"/>
      <c r="C57" s="27"/>
      <c r="D57" s="30" t="s">
        <v>97</v>
      </c>
      <c r="E57" s="27"/>
      <c r="F57" s="27"/>
      <c r="G57" s="27"/>
      <c r="H57" s="27"/>
      <c r="I57" s="27"/>
      <c r="J57" s="27"/>
    </row>
    <row r="58" spans="1:10">
      <c r="A58" s="34"/>
      <c r="B58" s="29"/>
      <c r="C58" s="27"/>
      <c r="D58" s="30" t="str">
        <f>+D5</f>
        <v>Transource Maryland, LLC</v>
      </c>
      <c r="E58" s="27"/>
      <c r="F58" s="27"/>
      <c r="G58" s="27" t="s">
        <v>2</v>
      </c>
      <c r="H58" s="27"/>
      <c r="I58" s="27"/>
      <c r="J58" s="27"/>
    </row>
    <row r="59" spans="1:10">
      <c r="A59" s="987"/>
      <c r="B59" s="987"/>
      <c r="C59" s="987"/>
      <c r="D59" s="987"/>
      <c r="E59" s="987"/>
      <c r="F59" s="987"/>
      <c r="G59" s="987"/>
      <c r="H59" s="987"/>
      <c r="I59" s="987"/>
      <c r="J59" s="987"/>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5" thickBot="1">
      <c r="A63" s="327" t="s">
        <v>10</v>
      </c>
      <c r="B63" s="144" t="s">
        <v>328</v>
      </c>
      <c r="C63" s="27"/>
      <c r="D63" s="27"/>
      <c r="E63" s="27"/>
      <c r="F63" s="27"/>
      <c r="G63" s="27"/>
      <c r="H63" s="27"/>
      <c r="I63" s="27"/>
      <c r="J63" s="27"/>
    </row>
    <row r="64" spans="1:10">
      <c r="A64" s="299"/>
      <c r="B64" s="29" t="s">
        <v>539</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5" thickBot="1">
      <c r="A68" s="299">
        <f t="shared" si="0"/>
        <v>4</v>
      </c>
      <c r="B68" s="29" t="s">
        <v>88</v>
      </c>
      <c r="C68" s="42" t="s">
        <v>249</v>
      </c>
      <c r="D68" s="147">
        <f>'4- Rate Base'!D23</f>
        <v>108721.85769230769</v>
      </c>
      <c r="E68" s="27"/>
      <c r="F68" s="27" t="s">
        <v>23</v>
      </c>
      <c r="G68" s="167">
        <f>$I$197</f>
        <v>1</v>
      </c>
      <c r="H68" s="42"/>
      <c r="I68" s="147">
        <f>+G68*D68</f>
        <v>108721.85769230769</v>
      </c>
      <c r="J68" s="27"/>
    </row>
    <row r="69" spans="1:10">
      <c r="A69" s="299">
        <f t="shared" si="0"/>
        <v>5</v>
      </c>
      <c r="B69" s="26" t="s">
        <v>212</v>
      </c>
      <c r="C69" s="27" t="s">
        <v>507</v>
      </c>
      <c r="D69" s="406">
        <f>SUM(D65:D68)</f>
        <v>108721.85769230769</v>
      </c>
      <c r="E69" s="27"/>
      <c r="F69" s="27" t="s">
        <v>24</v>
      </c>
      <c r="G69" s="330">
        <f>IF(I69&gt;0,I69/D69,1)</f>
        <v>1</v>
      </c>
      <c r="H69" s="42"/>
      <c r="I69" s="406">
        <f>SUM(I65:I68)</f>
        <v>108721.85769230769</v>
      </c>
      <c r="J69" s="149"/>
    </row>
    <row r="70" spans="1:10">
      <c r="A70" s="299"/>
      <c r="B70" s="29"/>
      <c r="C70" s="27"/>
      <c r="D70" s="16"/>
      <c r="E70" s="27"/>
      <c r="F70" s="27"/>
      <c r="G70" s="331"/>
      <c r="H70" s="27"/>
      <c r="I70" s="16"/>
      <c r="J70" s="149"/>
    </row>
    <row r="71" spans="1:10">
      <c r="A71" s="299">
        <f>+A69+1</f>
        <v>6</v>
      </c>
      <c r="B71" s="29" t="s">
        <v>538</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5" thickBot="1">
      <c r="A75" s="299">
        <f t="shared" si="0"/>
        <v>10</v>
      </c>
      <c r="B75" s="29" t="s">
        <v>88</v>
      </c>
      <c r="C75" s="27" t="s">
        <v>255</v>
      </c>
      <c r="D75" s="147">
        <f>'4- Rate Base'!J23</f>
        <v>20816.306153846152</v>
      </c>
      <c r="E75" s="27"/>
      <c r="F75" s="27" t="s">
        <v>23</v>
      </c>
      <c r="G75" s="167">
        <f>$I$197</f>
        <v>1</v>
      </c>
      <c r="H75" s="42"/>
      <c r="I75" s="147">
        <f>+G75*D75</f>
        <v>20816.306153846152</v>
      </c>
      <c r="J75" s="27"/>
    </row>
    <row r="76" spans="1:10">
      <c r="A76" s="299">
        <f t="shared" si="0"/>
        <v>11</v>
      </c>
      <c r="B76" s="29" t="s">
        <v>213</v>
      </c>
      <c r="C76" s="27" t="s">
        <v>226</v>
      </c>
      <c r="D76" s="406">
        <f>SUM(D72:D75)</f>
        <v>20816.306153846152</v>
      </c>
      <c r="E76" s="27"/>
      <c r="F76" s="27"/>
      <c r="G76" s="25"/>
      <c r="H76" s="42"/>
      <c r="I76" s="406">
        <f>SUM(I72:I75)</f>
        <v>20816.306153846152</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5" thickBot="1">
      <c r="A82" s="299">
        <f t="shared" si="0"/>
        <v>16</v>
      </c>
      <c r="B82" s="29" t="s">
        <v>88</v>
      </c>
      <c r="C82" s="27" t="str">
        <f>"(line "&amp;A68&amp;" - line "&amp;A75&amp;")"</f>
        <v>(line 4 - line 10)</v>
      </c>
      <c r="D82" s="147">
        <f>D68-D75</f>
        <v>87905.551538461543</v>
      </c>
      <c r="E82" s="42"/>
      <c r="F82" s="42"/>
      <c r="G82" s="148"/>
      <c r="H82" s="42"/>
      <c r="I82" s="147">
        <f>I68-I75</f>
        <v>87905.551538461543</v>
      </c>
      <c r="J82" s="149"/>
    </row>
    <row r="83" spans="1:10">
      <c r="A83" s="299">
        <f t="shared" si="0"/>
        <v>17</v>
      </c>
      <c r="B83" s="29" t="s">
        <v>215</v>
      </c>
      <c r="C83" s="27" t="str">
        <f>"( Sum of line "&amp;A69&amp;" - line "&amp;A76&amp;")"</f>
        <v>( Sum of line 5 - line 11)</v>
      </c>
      <c r="D83" s="406">
        <f>SUM(D79:D82)</f>
        <v>87905.551538461543</v>
      </c>
      <c r="E83" s="42"/>
      <c r="F83" s="42" t="s">
        <v>26</v>
      </c>
      <c r="G83" s="330">
        <f>IF(I83&gt;0,I83/D83,1)</f>
        <v>1</v>
      </c>
      <c r="H83" s="42"/>
      <c r="I83" s="406">
        <f>SUM(I79:I82)</f>
        <v>87905.551538461543</v>
      </c>
      <c r="J83" s="27"/>
    </row>
    <row r="84" spans="1:10">
      <c r="A84" s="299"/>
      <c r="B84" s="34"/>
      <c r="C84" s="27"/>
      <c r="D84" s="16"/>
      <c r="E84" s="27"/>
      <c r="F84" s="34"/>
      <c r="G84" s="481"/>
      <c r="H84" s="27"/>
      <c r="I84" s="16"/>
      <c r="J84" s="149"/>
    </row>
    <row r="85" spans="1:10">
      <c r="A85" s="299">
        <f>+A83+1</f>
        <v>18</v>
      </c>
      <c r="B85" s="26" t="s">
        <v>256</v>
      </c>
      <c r="C85" s="27"/>
      <c r="D85" s="16"/>
      <c r="E85" s="27"/>
      <c r="F85" s="27"/>
      <c r="G85" s="481"/>
      <c r="H85" s="27"/>
      <c r="I85" s="16"/>
      <c r="J85" s="27"/>
    </row>
    <row r="86" spans="1:10">
      <c r="A86" s="299">
        <f>+A85+1</f>
        <v>19</v>
      </c>
      <c r="B86" s="542" t="s">
        <v>852</v>
      </c>
      <c r="C86" s="541" t="s">
        <v>513</v>
      </c>
      <c r="D86" s="47">
        <f>-'4- Rate Base'!E42</f>
        <v>0</v>
      </c>
      <c r="E86" s="27"/>
      <c r="F86" s="502" t="s">
        <v>21</v>
      </c>
      <c r="G86" s="953" t="s">
        <v>105</v>
      </c>
      <c r="H86" s="42"/>
      <c r="I86" s="16">
        <v>0</v>
      </c>
      <c r="J86" s="149"/>
    </row>
    <row r="87" spans="1:10" s="321" customFormat="1">
      <c r="A87" s="299">
        <f t="shared" ref="A87:A90" si="1">+A86+1</f>
        <v>20</v>
      </c>
      <c r="B87" s="542" t="s">
        <v>853</v>
      </c>
      <c r="C87" s="541" t="s">
        <v>854</v>
      </c>
      <c r="D87" s="545">
        <f>-'4- Rate Base'!F42</f>
        <v>-34624.699999999997</v>
      </c>
      <c r="E87" s="541"/>
      <c r="F87" s="502" t="s">
        <v>27</v>
      </c>
      <c r="G87" s="167">
        <f>+G83</f>
        <v>1</v>
      </c>
      <c r="H87" s="42"/>
      <c r="I87" s="406">
        <f t="shared" ref="I87:I89" si="2">D87*G87</f>
        <v>-34624.699999999997</v>
      </c>
      <c r="J87" s="149"/>
    </row>
    <row r="88" spans="1:10" s="321" customFormat="1">
      <c r="A88" s="299">
        <f t="shared" si="1"/>
        <v>21</v>
      </c>
      <c r="B88" s="542" t="s">
        <v>855</v>
      </c>
      <c r="C88" s="541" t="s">
        <v>856</v>
      </c>
      <c r="D88" s="545">
        <f>-'4- Rate Base'!G42</f>
        <v>-119035.24500000001</v>
      </c>
      <c r="E88" s="541"/>
      <c r="F88" s="502" t="s">
        <v>27</v>
      </c>
      <c r="G88" s="167">
        <f>+G83</f>
        <v>1</v>
      </c>
      <c r="H88" s="42"/>
      <c r="I88" s="406">
        <f>D88*G88</f>
        <v>-119035.24500000001</v>
      </c>
      <c r="J88" s="149"/>
    </row>
    <row r="89" spans="1:10" s="321" customFormat="1">
      <c r="A89" s="299">
        <f t="shared" si="1"/>
        <v>22</v>
      </c>
      <c r="B89" s="542" t="s">
        <v>857</v>
      </c>
      <c r="C89" s="541" t="s">
        <v>858</v>
      </c>
      <c r="D89" s="545">
        <f>+'4- Rate Base'!H42</f>
        <v>98447.864999999991</v>
      </c>
      <c r="E89" s="541"/>
      <c r="F89" s="502" t="s">
        <v>27</v>
      </c>
      <c r="G89" s="167">
        <f>+G83</f>
        <v>1</v>
      </c>
      <c r="H89" s="42"/>
      <c r="I89" s="406">
        <f t="shared" si="2"/>
        <v>98447.864999999991</v>
      </c>
      <c r="J89" s="149"/>
    </row>
    <row r="90" spans="1:10">
      <c r="A90" s="299">
        <f t="shared" si="1"/>
        <v>23</v>
      </c>
      <c r="B90" s="34" t="s">
        <v>89</v>
      </c>
      <c r="C90" s="34" t="s">
        <v>859</v>
      </c>
      <c r="D90" s="47">
        <f>-'4- Rate Base'!I42</f>
        <v>0</v>
      </c>
      <c r="E90" s="27"/>
      <c r="F90" s="27" t="s">
        <v>27</v>
      </c>
      <c r="G90" s="167">
        <f>+$G$83</f>
        <v>1</v>
      </c>
      <c r="H90" s="42"/>
      <c r="I90" s="40">
        <f>D90*G90</f>
        <v>0</v>
      </c>
      <c r="J90" s="149"/>
    </row>
    <row r="91" spans="1:10" s="215" customFormat="1">
      <c r="A91" s="299">
        <f t="shared" si="0"/>
        <v>24</v>
      </c>
      <c r="B91" s="32" t="s">
        <v>377</v>
      </c>
      <c r="C91" s="32" t="s">
        <v>603</v>
      </c>
      <c r="D91" s="47">
        <f>+'4- Rate Base'!K73</f>
        <v>0</v>
      </c>
      <c r="E91" s="35"/>
      <c r="F91" s="35" t="s">
        <v>77</v>
      </c>
      <c r="G91" s="168">
        <f>G92</f>
        <v>1</v>
      </c>
      <c r="H91" s="159"/>
      <c r="I91" s="47">
        <f>+G91*D91</f>
        <v>0</v>
      </c>
      <c r="J91" s="300"/>
    </row>
    <row r="92" spans="1:10">
      <c r="A92" s="299">
        <f t="shared" si="0"/>
        <v>25</v>
      </c>
      <c r="B92" s="129" t="s">
        <v>87</v>
      </c>
      <c r="C92" s="155" t="s">
        <v>862</v>
      </c>
      <c r="D92" s="47">
        <f>'4- Rate Base'!E23</f>
        <v>10407823.344615383</v>
      </c>
      <c r="E92" s="152"/>
      <c r="F92" s="153" t="str">
        <f>+F93</f>
        <v>DA</v>
      </c>
      <c r="G92" s="169">
        <v>1</v>
      </c>
      <c r="H92" s="152"/>
      <c r="I92" s="40">
        <f>+G92*D92</f>
        <v>10407823.344615383</v>
      </c>
      <c r="J92" s="149"/>
    </row>
    <row r="93" spans="1:10">
      <c r="A93" s="299">
        <f t="shared" si="0"/>
        <v>26</v>
      </c>
      <c r="B93" s="154" t="s">
        <v>100</v>
      </c>
      <c r="C93" s="155" t="s">
        <v>514</v>
      </c>
      <c r="D93" s="47">
        <f>+'4- Rate Base'!C42</f>
        <v>444085.5000000007</v>
      </c>
      <c r="E93" s="153"/>
      <c r="F93" s="153" t="str">
        <f>+F94</f>
        <v>DA</v>
      </c>
      <c r="G93" s="169">
        <v>1</v>
      </c>
      <c r="H93" s="153"/>
      <c r="I93" s="40">
        <f>+G93*D93</f>
        <v>444085.5000000007</v>
      </c>
      <c r="J93" s="149"/>
    </row>
    <row r="94" spans="1:10" ht="13.5" thickBot="1">
      <c r="A94" s="299">
        <f t="shared" si="0"/>
        <v>27</v>
      </c>
      <c r="B94" s="154" t="s">
        <v>101</v>
      </c>
      <c r="C94" s="155" t="s">
        <v>515</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10796696.764615383</v>
      </c>
      <c r="E95" s="27"/>
      <c r="F95" s="27"/>
      <c r="G95" s="482"/>
      <c r="H95" s="42"/>
      <c r="I95" s="16">
        <f>SUM(I86:I94)</f>
        <v>10796696.764615383</v>
      </c>
      <c r="J95" s="27"/>
    </row>
    <row r="96" spans="1:10">
      <c r="A96" s="299"/>
      <c r="B96" s="34"/>
      <c r="C96" s="27"/>
      <c r="D96" s="16"/>
      <c r="E96" s="27"/>
      <c r="F96" s="27"/>
      <c r="G96" s="329"/>
      <c r="H96" s="27"/>
      <c r="I96" s="16"/>
      <c r="J96" s="149"/>
    </row>
    <row r="97" spans="1:10">
      <c r="A97" s="299">
        <f>+A95+1</f>
        <v>29</v>
      </c>
      <c r="B97" s="26" t="s">
        <v>664</v>
      </c>
      <c r="C97" s="157" t="s">
        <v>516</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537</v>
      </c>
      <c r="C99" s="27" t="s">
        <v>536</v>
      </c>
      <c r="D99" s="16"/>
      <c r="E99" s="27"/>
      <c r="F99" s="27"/>
      <c r="G99" s="329"/>
      <c r="H99" s="42"/>
      <c r="I99" s="16"/>
      <c r="J99" s="27"/>
    </row>
    <row r="100" spans="1:10">
      <c r="A100" s="299">
        <f t="shared" si="0"/>
        <v>31</v>
      </c>
      <c r="B100" s="29" t="s">
        <v>625</v>
      </c>
      <c r="C100" s="34" t="str">
        <f>"1/8*(Page 3, Line "&amp;A134&amp;" minus Page 3, Line "&amp;A131&amp;")"</f>
        <v>1/8*(Page 3, Line 17 minus Page 3, Line 14)</v>
      </c>
      <c r="D100" s="158">
        <f>(D134-D131)/8</f>
        <v>30550.742833731048</v>
      </c>
      <c r="E100" s="35"/>
      <c r="F100" s="35"/>
      <c r="G100" s="329"/>
      <c r="H100" s="159"/>
      <c r="I100" s="158">
        <f>(I134-I131)/8</f>
        <v>30550.742833731048</v>
      </c>
      <c r="J100" s="149"/>
    </row>
    <row r="101" spans="1:10">
      <c r="A101" s="299">
        <f t="shared" si="0"/>
        <v>32</v>
      </c>
      <c r="B101" s="29" t="s">
        <v>162</v>
      </c>
      <c r="C101" s="157" t="s">
        <v>518</v>
      </c>
      <c r="D101" s="158">
        <f>+'4- Rate Base'!G23</f>
        <v>0</v>
      </c>
      <c r="E101" s="27"/>
      <c r="F101" s="27" t="s">
        <v>15</v>
      </c>
      <c r="G101" s="167">
        <f>$I$189</f>
        <v>1</v>
      </c>
      <c r="H101" s="42"/>
      <c r="I101" s="16">
        <f>+G101*D101</f>
        <v>0</v>
      </c>
      <c r="J101" s="149"/>
    </row>
    <row r="102" spans="1:10" ht="13.5" thickBot="1">
      <c r="A102" s="105">
        <f t="shared" si="0"/>
        <v>33</v>
      </c>
      <c r="B102" s="29" t="s">
        <v>90</v>
      </c>
      <c r="C102" s="42" t="s">
        <v>257</v>
      </c>
      <c r="D102" s="170">
        <f>+'4- Rate Base'!H23</f>
        <v>15505.19230769231</v>
      </c>
      <c r="E102" s="27"/>
      <c r="F102" s="27" t="s">
        <v>28</v>
      </c>
      <c r="G102" s="329">
        <f>+$G$69</f>
        <v>1</v>
      </c>
      <c r="H102" s="42"/>
      <c r="I102" s="147">
        <f>+G102*D102</f>
        <v>15505.19230769231</v>
      </c>
      <c r="J102" s="149"/>
    </row>
    <row r="103" spans="1:10">
      <c r="A103" s="105">
        <f t="shared" si="0"/>
        <v>34</v>
      </c>
      <c r="B103" s="29" t="s">
        <v>217</v>
      </c>
      <c r="C103" s="27" t="str">
        <f>"( Sum of line "&amp;A100&amp;" - line "&amp;A102&amp;")"</f>
        <v>( Sum of line 31 - line 33)</v>
      </c>
      <c r="D103" s="16">
        <f>SUM(D100:D102)</f>
        <v>46055.935141423361</v>
      </c>
      <c r="E103" s="110"/>
      <c r="F103" s="110"/>
      <c r="G103" s="156"/>
      <c r="H103" s="160"/>
      <c r="I103" s="16">
        <f>I100+I101+I102</f>
        <v>46055.935141423361</v>
      </c>
      <c r="J103" s="110"/>
    </row>
    <row r="104" spans="1:10" ht="13.5" thickBot="1">
      <c r="A104" s="105"/>
      <c r="B104" s="34"/>
      <c r="C104" s="27"/>
      <c r="D104" s="147"/>
      <c r="E104" s="27"/>
      <c r="F104" s="27"/>
      <c r="G104" s="27"/>
      <c r="H104" s="27"/>
      <c r="I104" s="147"/>
      <c r="J104" s="27"/>
    </row>
    <row r="105" spans="1:10" ht="13.5" thickBot="1">
      <c r="A105" s="105">
        <f>+A103+1</f>
        <v>35</v>
      </c>
      <c r="B105" s="29" t="s">
        <v>218</v>
      </c>
      <c r="C105" s="27" t="str">
        <f>"( Sum of line "&amp;A83&amp;", "&amp;A95&amp;", "&amp;A97&amp;", "&amp;A103&amp;")"</f>
        <v>( Sum of line 17, 28, 29, 34)</v>
      </c>
      <c r="D105" s="161">
        <f>+D103+D97+D95+D83</f>
        <v>10930658.251295269</v>
      </c>
      <c r="E105" s="42"/>
      <c r="F105" s="42"/>
      <c r="G105" s="162"/>
      <c r="H105" s="42"/>
      <c r="I105" s="161">
        <f>+I103+I97+I95+I83</f>
        <v>10930658.251295269</v>
      </c>
      <c r="J105" s="149"/>
    </row>
    <row r="106" spans="1:10" ht="13.5"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626</v>
      </c>
    </row>
    <row r="109" spans="1:10">
      <c r="A109" s="105"/>
      <c r="B109" s="29"/>
      <c r="C109" s="27"/>
      <c r="D109" s="27"/>
      <c r="E109" s="27"/>
      <c r="F109" s="27"/>
      <c r="G109" s="27"/>
      <c r="H109" s="27"/>
      <c r="I109" s="27"/>
      <c r="J109" s="164"/>
    </row>
    <row r="110" spans="1:10">
      <c r="A110" s="105"/>
      <c r="B110" s="29" t="s">
        <v>1</v>
      </c>
      <c r="C110" s="27"/>
      <c r="D110" s="105" t="str">
        <f>+D3</f>
        <v>Rate Formula Template - Attachment H-30A</v>
      </c>
      <c r="E110" s="27"/>
      <c r="F110" s="27"/>
      <c r="G110" s="27"/>
      <c r="H110" s="27"/>
      <c r="I110" s="103"/>
      <c r="J110" s="164" t="str">
        <f>J3</f>
        <v>For  the 12 months ended 12/31/20</v>
      </c>
    </row>
    <row r="111" spans="1:10">
      <c r="A111" s="105"/>
      <c r="B111" s="29"/>
      <c r="C111" s="27"/>
      <c r="D111" s="30" t="s">
        <v>97</v>
      </c>
      <c r="E111" s="27"/>
      <c r="F111" s="27"/>
      <c r="G111" s="27"/>
      <c r="H111" s="27"/>
      <c r="I111" s="27"/>
      <c r="J111" s="27"/>
    </row>
    <row r="112" spans="1:10">
      <c r="A112" s="105"/>
      <c r="B112" s="34"/>
      <c r="C112" s="27"/>
      <c r="D112" s="30" t="str">
        <f>+D58</f>
        <v>Transource Maryland, LLC</v>
      </c>
      <c r="E112" s="27"/>
      <c r="F112" s="27"/>
      <c r="G112" s="27"/>
      <c r="H112" s="27"/>
      <c r="I112" s="27"/>
      <c r="J112" s="27"/>
    </row>
    <row r="113" spans="1:10">
      <c r="A113" s="988"/>
      <c r="B113" s="988"/>
      <c r="C113" s="988"/>
      <c r="D113" s="988"/>
      <c r="E113" s="988"/>
      <c r="F113" s="988"/>
      <c r="G113" s="988"/>
      <c r="H113" s="988"/>
      <c r="I113" s="988"/>
      <c r="J113" s="988"/>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5"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3">
        <v>326788.03000000003</v>
      </c>
      <c r="E118" s="27"/>
      <c r="F118" s="27" t="s">
        <v>15</v>
      </c>
      <c r="G118" s="167">
        <f>$I$189</f>
        <v>1</v>
      </c>
      <c r="H118" s="42"/>
      <c r="I118" s="16">
        <f t="shared" ref="I118:I129" si="3">+G118*D118</f>
        <v>326788.03000000003</v>
      </c>
      <c r="J118" s="27"/>
    </row>
    <row r="119" spans="1:10">
      <c r="A119" s="124">
        <f>+A118+1</f>
        <v>2</v>
      </c>
      <c r="B119" s="165" t="s">
        <v>94</v>
      </c>
      <c r="C119" s="27" t="s">
        <v>440</v>
      </c>
      <c r="D119" s="563">
        <v>312377.93</v>
      </c>
      <c r="E119" s="155"/>
      <c r="F119" s="155" t="str">
        <f>+F118</f>
        <v>TP</v>
      </c>
      <c r="G119" s="167">
        <f>$I$189</f>
        <v>1</v>
      </c>
      <c r="H119" s="155"/>
      <c r="I119" s="158">
        <f>+G119*D119</f>
        <v>312377.93</v>
      </c>
      <c r="J119" s="27"/>
    </row>
    <row r="120" spans="1:10">
      <c r="A120" s="124">
        <f t="shared" ref="A120:A166" si="4">+A119+1</f>
        <v>3</v>
      </c>
      <c r="B120" s="38" t="s">
        <v>30</v>
      </c>
      <c r="C120" s="27" t="s">
        <v>441</v>
      </c>
      <c r="D120" s="563">
        <v>0</v>
      </c>
      <c r="E120" s="27"/>
      <c r="F120" s="27" t="str">
        <f>+F119</f>
        <v>TP</v>
      </c>
      <c r="G120" s="167">
        <f>$I$189</f>
        <v>1</v>
      </c>
      <c r="H120" s="42"/>
      <c r="I120" s="16">
        <f t="shared" si="3"/>
        <v>0</v>
      </c>
      <c r="J120" s="27"/>
    </row>
    <row r="121" spans="1:10">
      <c r="A121" s="326">
        <f t="shared" si="4"/>
        <v>4</v>
      </c>
      <c r="B121" s="29" t="s">
        <v>31</v>
      </c>
      <c r="C121" s="27" t="s">
        <v>442</v>
      </c>
      <c r="D121" s="563">
        <v>101610.942</v>
      </c>
      <c r="E121" s="27"/>
      <c r="F121" s="27" t="s">
        <v>23</v>
      </c>
      <c r="G121" s="167">
        <f t="shared" ref="G121:G126" si="5">$I$197</f>
        <v>1</v>
      </c>
      <c r="H121" s="42"/>
      <c r="I121" s="16">
        <f t="shared" si="3"/>
        <v>101610.942</v>
      </c>
      <c r="J121" s="27" t="s">
        <v>2</v>
      </c>
    </row>
    <row r="122" spans="1:10">
      <c r="A122" s="326">
        <f t="shared" si="4"/>
        <v>5</v>
      </c>
      <c r="B122" s="29" t="s">
        <v>106</v>
      </c>
      <c r="C122" s="502" t="s">
        <v>716</v>
      </c>
      <c r="D122" s="563">
        <v>0</v>
      </c>
      <c r="E122" s="27"/>
      <c r="F122" s="27" t="s">
        <v>23</v>
      </c>
      <c r="G122" s="167">
        <f t="shared" si="5"/>
        <v>1</v>
      </c>
      <c r="H122" s="42"/>
      <c r="I122" s="16">
        <f t="shared" si="3"/>
        <v>0</v>
      </c>
    </row>
    <row r="123" spans="1:10">
      <c r="A123" s="326">
        <f t="shared" si="4"/>
        <v>6</v>
      </c>
      <c r="B123" s="38" t="s">
        <v>560</v>
      </c>
      <c r="C123" s="502" t="s">
        <v>519</v>
      </c>
      <c r="D123" s="563">
        <v>0</v>
      </c>
      <c r="E123" s="27"/>
      <c r="F123" s="27" t="s">
        <v>23</v>
      </c>
      <c r="G123" s="167">
        <f t="shared" si="5"/>
        <v>1</v>
      </c>
      <c r="H123" s="42"/>
      <c r="I123" s="16">
        <f t="shared" si="3"/>
        <v>0</v>
      </c>
      <c r="J123" s="27"/>
    </row>
    <row r="124" spans="1:10" s="321" customFormat="1">
      <c r="A124" s="326">
        <f t="shared" si="4"/>
        <v>7</v>
      </c>
      <c r="B124" s="38" t="s">
        <v>562</v>
      </c>
      <c r="C124" s="502" t="s">
        <v>519</v>
      </c>
      <c r="D124" s="563">
        <v>9452.9</v>
      </c>
      <c r="E124" s="27"/>
      <c r="F124" s="27" t="s">
        <v>23</v>
      </c>
      <c r="G124" s="167">
        <f t="shared" si="5"/>
        <v>1</v>
      </c>
      <c r="H124" s="42"/>
      <c r="I124" s="406">
        <f>+G124*D124</f>
        <v>9452.9</v>
      </c>
      <c r="J124" s="27"/>
    </row>
    <row r="125" spans="1:10" s="321" customFormat="1">
      <c r="A125" s="326">
        <f t="shared" si="4"/>
        <v>8</v>
      </c>
      <c r="B125" s="38" t="s">
        <v>561</v>
      </c>
      <c r="C125" s="502" t="s">
        <v>519</v>
      </c>
      <c r="D125" s="563">
        <v>0.03</v>
      </c>
      <c r="E125" s="27"/>
      <c r="F125" s="27" t="s">
        <v>23</v>
      </c>
      <c r="G125" s="167">
        <f t="shared" si="5"/>
        <v>1</v>
      </c>
      <c r="H125" s="42"/>
      <c r="I125" s="406">
        <f>+G125*D125</f>
        <v>0.03</v>
      </c>
      <c r="J125" s="27"/>
    </row>
    <row r="126" spans="1:10" s="13" customFormat="1">
      <c r="A126" s="326">
        <f t="shared" si="4"/>
        <v>9</v>
      </c>
      <c r="B126" s="38" t="s">
        <v>439</v>
      </c>
      <c r="C126" s="502" t="s">
        <v>526</v>
      </c>
      <c r="D126" s="173">
        <f>+'7 - PBOP'!F18</f>
        <v>0</v>
      </c>
      <c r="E126" s="100"/>
      <c r="F126" s="27" t="s">
        <v>23</v>
      </c>
      <c r="G126" s="167">
        <f t="shared" si="5"/>
        <v>1</v>
      </c>
      <c r="H126" s="42"/>
      <c r="I126" s="16">
        <f>+G126*D126</f>
        <v>0</v>
      </c>
      <c r="J126" s="100"/>
    </row>
    <row r="127" spans="1:10">
      <c r="A127" s="326">
        <f t="shared" si="4"/>
        <v>10</v>
      </c>
      <c r="B127" s="38" t="s">
        <v>209</v>
      </c>
      <c r="C127" s="502" t="s">
        <v>520</v>
      </c>
      <c r="D127" s="150">
        <v>9452.85</v>
      </c>
      <c r="E127" s="27"/>
      <c r="F127" s="166" t="s">
        <v>15</v>
      </c>
      <c r="G127" s="167">
        <f>$I$189</f>
        <v>1</v>
      </c>
      <c r="H127" s="42"/>
      <c r="I127" s="16">
        <f t="shared" si="3"/>
        <v>9452.85</v>
      </c>
      <c r="J127" s="27"/>
    </row>
    <row r="128" spans="1:10" s="13" customFormat="1">
      <c r="A128" s="326">
        <f t="shared" si="4"/>
        <v>11</v>
      </c>
      <c r="B128" s="38" t="s">
        <v>206</v>
      </c>
      <c r="C128" s="502" t="s">
        <v>741</v>
      </c>
      <c r="D128" s="173">
        <f>+'7 - PBOP'!F15</f>
        <v>-6358.7493301516706</v>
      </c>
      <c r="E128" s="100"/>
      <c r="F128" s="27" t="s">
        <v>23</v>
      </c>
      <c r="G128" s="167">
        <f>$I$197</f>
        <v>1</v>
      </c>
      <c r="H128" s="42"/>
      <c r="I128" s="16">
        <f>+G128*D128</f>
        <v>-6358.7493301516706</v>
      </c>
      <c r="J128" s="100"/>
    </row>
    <row r="129" spans="1:10" s="507" customFormat="1">
      <c r="A129" s="508">
        <f t="shared" si="4"/>
        <v>12</v>
      </c>
      <c r="B129" s="503" t="s">
        <v>566</v>
      </c>
      <c r="C129" s="502" t="s">
        <v>576</v>
      </c>
      <c r="D129" s="504">
        <v>0</v>
      </c>
      <c r="E129" s="502"/>
      <c r="F129" s="502" t="str">
        <f>+F131</f>
        <v>DA</v>
      </c>
      <c r="G129" s="506">
        <v>1</v>
      </c>
      <c r="H129" s="505"/>
      <c r="I129" s="504">
        <f t="shared" si="3"/>
        <v>0</v>
      </c>
      <c r="J129" s="502"/>
    </row>
    <row r="130" spans="1:10">
      <c r="A130" s="326">
        <f t="shared" si="4"/>
        <v>13</v>
      </c>
      <c r="B130" s="165" t="s">
        <v>95</v>
      </c>
      <c r="C130" s="155"/>
      <c r="D130" s="47"/>
      <c r="E130" s="155"/>
      <c r="F130" s="155"/>
      <c r="G130" s="168"/>
      <c r="H130" s="155"/>
      <c r="I130" s="47"/>
      <c r="J130" s="27"/>
    </row>
    <row r="131" spans="1:10">
      <c r="A131" s="326">
        <f t="shared" si="4"/>
        <v>14</v>
      </c>
      <c r="B131" s="165" t="s">
        <v>528</v>
      </c>
      <c r="C131" s="155" t="s">
        <v>527</v>
      </c>
      <c r="D131" s="150">
        <v>177634.2</v>
      </c>
      <c r="E131" s="153"/>
      <c r="F131" s="153" t="s">
        <v>77</v>
      </c>
      <c r="G131" s="169">
        <v>1</v>
      </c>
      <c r="H131" s="153"/>
      <c r="I131" s="47">
        <f>+G131*D131</f>
        <v>177634.2</v>
      </c>
      <c r="J131" s="27"/>
    </row>
    <row r="132" spans="1:10">
      <c r="A132" s="326">
        <f t="shared" si="4"/>
        <v>15</v>
      </c>
      <c r="B132" s="499" t="s">
        <v>564</v>
      </c>
      <c r="C132" s="502" t="s">
        <v>714</v>
      </c>
      <c r="D132" s="563">
        <v>134743.72999999998</v>
      </c>
      <c r="E132" s="153"/>
      <c r="F132" s="153" t="s">
        <v>15</v>
      </c>
      <c r="G132" s="167">
        <f>$I$189</f>
        <v>1</v>
      </c>
      <c r="H132" s="153"/>
      <c r="I132" s="47">
        <f>+G132*D132</f>
        <v>134743.72999999998</v>
      </c>
      <c r="J132" s="27"/>
    </row>
    <row r="133" spans="1:10" ht="13.5" thickBot="1">
      <c r="A133" s="326">
        <f t="shared" si="4"/>
        <v>16</v>
      </c>
      <c r="B133" s="165" t="s">
        <v>96</v>
      </c>
      <c r="C133" s="155" t="str">
        <f>"( Sum of line "&amp;A131&amp;" - line "&amp;A132&amp;")"" Ties to 321.97b"</f>
        <v>( Sum of line 14 - line 15)" Ties to 321.97b</v>
      </c>
      <c r="D133" s="170">
        <f>SUM(D131:D132)</f>
        <v>312377.93</v>
      </c>
      <c r="E133" s="153"/>
      <c r="F133" s="153"/>
      <c r="G133" s="169"/>
      <c r="H133" s="153"/>
      <c r="I133" s="170">
        <f>SUM(I131:I132)</f>
        <v>312377.93</v>
      </c>
      <c r="J133" s="27"/>
    </row>
    <row r="134" spans="1:10">
      <c r="A134" s="326">
        <f t="shared" si="4"/>
        <v>17</v>
      </c>
      <c r="B134" s="171" t="s">
        <v>219</v>
      </c>
      <c r="C134" s="837" t="s">
        <v>563</v>
      </c>
      <c r="D134" s="16">
        <f>+D118-D119-D120+D121-D122-D123-D124-D125-D126+D127+D128+D129+D133</f>
        <v>422040.1426698484</v>
      </c>
      <c r="E134" s="16"/>
      <c r="F134" s="16"/>
      <c r="G134" s="16"/>
      <c r="H134" s="16"/>
      <c r="I134" s="406">
        <f>+I118-I119-I120+I121-I122-I123-I124-I125-I126+I127+I128+I129+I133</f>
        <v>422040.1426698484</v>
      </c>
      <c r="J134" s="27"/>
    </row>
    <row r="135" spans="1:10">
      <c r="A135" s="326"/>
      <c r="B135" s="34"/>
      <c r="C135" s="502"/>
      <c r="D135" s="16"/>
      <c r="E135" s="16"/>
      <c r="F135" s="16"/>
      <c r="G135" s="16"/>
      <c r="H135" s="16"/>
      <c r="I135" s="16"/>
      <c r="J135" s="27"/>
    </row>
    <row r="136" spans="1:10">
      <c r="A136" s="326">
        <f>+A134+1</f>
        <v>18</v>
      </c>
      <c r="B136" s="29" t="s">
        <v>535</v>
      </c>
      <c r="C136" s="502" t="s">
        <v>374</v>
      </c>
      <c r="D136" s="16"/>
      <c r="E136" s="16"/>
      <c r="F136" s="16"/>
      <c r="G136" s="16"/>
      <c r="H136" s="16"/>
      <c r="I136" s="16"/>
      <c r="J136" s="27"/>
    </row>
    <row r="137" spans="1:10">
      <c r="A137" s="326">
        <f t="shared" si="4"/>
        <v>19</v>
      </c>
      <c r="B137" s="29" t="s">
        <v>29</v>
      </c>
      <c r="C137" s="838" t="s">
        <v>443</v>
      </c>
      <c r="D137" s="150">
        <v>0</v>
      </c>
      <c r="E137" s="16"/>
      <c r="F137" s="16" t="s">
        <v>15</v>
      </c>
      <c r="G137" s="167">
        <f>$I$189</f>
        <v>1</v>
      </c>
      <c r="H137" s="16"/>
      <c r="I137" s="16">
        <f>+G137*D137</f>
        <v>0</v>
      </c>
      <c r="J137" s="149"/>
    </row>
    <row r="138" spans="1:10">
      <c r="A138" s="326">
        <f t="shared" si="4"/>
        <v>20</v>
      </c>
      <c r="B138" s="172" t="s">
        <v>88</v>
      </c>
      <c r="C138" s="838" t="s">
        <v>444</v>
      </c>
      <c r="D138" s="150">
        <v>20082.910000000003</v>
      </c>
      <c r="E138" s="16"/>
      <c r="F138" s="16" t="s">
        <v>23</v>
      </c>
      <c r="G138" s="167">
        <f>$I$197</f>
        <v>1</v>
      </c>
      <c r="H138" s="16"/>
      <c r="I138" s="16">
        <f>+G138*D138</f>
        <v>20082.910000000003</v>
      </c>
      <c r="J138" s="149"/>
    </row>
    <row r="139" spans="1:10" ht="13.5" thickBot="1">
      <c r="A139" s="326">
        <f t="shared" si="4"/>
        <v>21</v>
      </c>
      <c r="B139" s="165" t="s">
        <v>91</v>
      </c>
      <c r="C139" s="502" t="s">
        <v>529</v>
      </c>
      <c r="D139" s="500">
        <v>0</v>
      </c>
      <c r="E139" s="16"/>
      <c r="F139" s="16" t="s">
        <v>77</v>
      </c>
      <c r="G139" s="167">
        <v>1</v>
      </c>
      <c r="H139" s="16"/>
      <c r="I139" s="147">
        <f>+G139*D139</f>
        <v>0</v>
      </c>
      <c r="J139" s="149"/>
    </row>
    <row r="140" spans="1:10">
      <c r="A140" s="326">
        <f t="shared" si="4"/>
        <v>22</v>
      </c>
      <c r="B140" s="29" t="s">
        <v>210</v>
      </c>
      <c r="C140" s="502" t="str">
        <f>"( Sum of line "&amp;A137&amp;" - line "&amp;A139&amp;")"</f>
        <v>( Sum of line 19 - line 21)</v>
      </c>
      <c r="D140" s="406">
        <f>SUM(D137:D139)</f>
        <v>20082.910000000003</v>
      </c>
      <c r="E140" s="16"/>
      <c r="F140" s="16"/>
      <c r="G140" s="167"/>
      <c r="H140" s="16"/>
      <c r="I140" s="16">
        <f>SUM(I137:I139)</f>
        <v>20082.910000000003</v>
      </c>
      <c r="J140" s="27"/>
    </row>
    <row r="141" spans="1:10">
      <c r="A141" s="326"/>
      <c r="B141" s="29"/>
      <c r="C141" s="502"/>
      <c r="D141" s="16"/>
      <c r="E141" s="16"/>
      <c r="F141" s="16"/>
      <c r="G141" s="167"/>
      <c r="H141" s="16"/>
      <c r="I141" s="16"/>
      <c r="J141" s="27"/>
    </row>
    <row r="142" spans="1:10">
      <c r="A142" s="326">
        <f>+A140+1</f>
        <v>23</v>
      </c>
      <c r="B142" s="29" t="s">
        <v>531</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38" t="s">
        <v>715</v>
      </c>
      <c r="D144" s="150">
        <v>0</v>
      </c>
      <c r="E144" s="16"/>
      <c r="F144" s="16" t="s">
        <v>23</v>
      </c>
      <c r="G144" s="167">
        <f>$I$197</f>
        <v>1</v>
      </c>
      <c r="H144" s="16"/>
      <c r="I144" s="16">
        <f>+G144*D144</f>
        <v>0</v>
      </c>
    </row>
    <row r="145" spans="1:10">
      <c r="A145" s="326">
        <f t="shared" si="4"/>
        <v>26</v>
      </c>
      <c r="B145" s="29" t="s">
        <v>34</v>
      </c>
      <c r="C145" s="838" t="s">
        <v>715</v>
      </c>
      <c r="D145" s="563">
        <v>0</v>
      </c>
      <c r="E145" s="16"/>
      <c r="F145" s="16" t="s">
        <v>23</v>
      </c>
      <c r="G145" s="167">
        <f>$I$197</f>
        <v>1</v>
      </c>
      <c r="H145" s="16"/>
      <c r="I145" s="16">
        <f>+G145*D145</f>
        <v>0</v>
      </c>
    </row>
    <row r="146" spans="1:10">
      <c r="A146" s="326">
        <f t="shared" si="4"/>
        <v>27</v>
      </c>
      <c r="B146" s="29" t="s">
        <v>35</v>
      </c>
      <c r="C146" s="838" t="s">
        <v>2</v>
      </c>
      <c r="D146" s="158"/>
      <c r="E146" s="16"/>
      <c r="F146" s="16"/>
      <c r="G146" s="167"/>
      <c r="H146" s="16"/>
      <c r="I146" s="16"/>
    </row>
    <row r="147" spans="1:10">
      <c r="A147" s="326">
        <f t="shared" si="4"/>
        <v>28</v>
      </c>
      <c r="B147" s="29" t="s">
        <v>36</v>
      </c>
      <c r="C147" s="838" t="s">
        <v>715</v>
      </c>
      <c r="D147" s="150">
        <v>300</v>
      </c>
      <c r="E147" s="16"/>
      <c r="F147" s="16" t="s">
        <v>28</v>
      </c>
      <c r="G147" s="329">
        <f>+$G$69</f>
        <v>1</v>
      </c>
      <c r="H147" s="16"/>
      <c r="I147" s="16">
        <f>+G147*D147</f>
        <v>300</v>
      </c>
    </row>
    <row r="148" spans="1:10">
      <c r="A148" s="326">
        <f t="shared" si="4"/>
        <v>29</v>
      </c>
      <c r="B148" s="29" t="s">
        <v>37</v>
      </c>
      <c r="C148" s="838" t="s">
        <v>715</v>
      </c>
      <c r="D148" s="150">
        <v>0</v>
      </c>
      <c r="E148" s="16"/>
      <c r="F148" s="158" t="s">
        <v>21</v>
      </c>
      <c r="G148" s="186" t="s">
        <v>105</v>
      </c>
      <c r="H148" s="16"/>
      <c r="I148" s="325">
        <v>0</v>
      </c>
    </row>
    <row r="149" spans="1:10">
      <c r="A149" s="326">
        <f t="shared" si="4"/>
        <v>30</v>
      </c>
      <c r="B149" s="29" t="s">
        <v>38</v>
      </c>
      <c r="C149" s="838" t="s">
        <v>715</v>
      </c>
      <c r="D149" s="150">
        <v>0</v>
      </c>
      <c r="E149" s="16"/>
      <c r="F149" s="16" t="s">
        <v>28</v>
      </c>
      <c r="G149" s="329">
        <f>+$G$69</f>
        <v>1</v>
      </c>
      <c r="H149" s="16"/>
      <c r="I149" s="16">
        <f>+G149*D149</f>
        <v>0</v>
      </c>
    </row>
    <row r="150" spans="1:10" ht="13.5" thickBot="1">
      <c r="A150" s="326">
        <f t="shared" si="4"/>
        <v>31</v>
      </c>
      <c r="B150" s="29" t="s">
        <v>39</v>
      </c>
      <c r="C150" s="838" t="s">
        <v>715</v>
      </c>
      <c r="D150" s="150">
        <v>0</v>
      </c>
      <c r="E150" s="16"/>
      <c r="F150" s="16" t="s">
        <v>28</v>
      </c>
      <c r="G150" s="329">
        <f>+$G$69</f>
        <v>1</v>
      </c>
      <c r="H150" s="16"/>
      <c r="I150" s="147">
        <f>+G150*D150</f>
        <v>0</v>
      </c>
    </row>
    <row r="151" spans="1:10" ht="13.5" thickTop="1">
      <c r="A151" s="326">
        <f t="shared" si="4"/>
        <v>32</v>
      </c>
      <c r="B151" s="29" t="s">
        <v>211</v>
      </c>
      <c r="C151" s="502" t="str">
        <f>"( Sum of line "&amp;A144&amp;" - line "&amp;A150&amp;")"</f>
        <v>( Sum of line 25 - line 31)</v>
      </c>
      <c r="D151" s="367">
        <f>SUM(D144:D150)</f>
        <v>300</v>
      </c>
      <c r="E151" s="16"/>
      <c r="F151" s="16"/>
      <c r="G151" s="16"/>
      <c r="H151" s="16"/>
      <c r="I151" s="16">
        <f>SUM(I144:I150)</f>
        <v>300</v>
      </c>
      <c r="J151" s="27"/>
    </row>
    <row r="152" spans="1:10">
      <c r="A152" s="326"/>
      <c r="B152" s="29"/>
      <c r="C152" s="502"/>
      <c r="D152" s="27"/>
      <c r="E152" s="27"/>
      <c r="F152" s="27"/>
      <c r="G152" s="122"/>
      <c r="H152" s="27"/>
      <c r="I152" s="27"/>
      <c r="J152" s="27"/>
    </row>
    <row r="153" spans="1:10">
      <c r="A153" s="326">
        <f>+A151+1</f>
        <v>33</v>
      </c>
      <c r="B153" s="29" t="s">
        <v>533</v>
      </c>
      <c r="C153" s="502" t="s">
        <v>534</v>
      </c>
      <c r="D153" s="27"/>
      <c r="E153" s="27"/>
      <c r="F153" s="34"/>
      <c r="G153" s="36"/>
      <c r="H153" s="27"/>
      <c r="I153" s="34"/>
      <c r="J153" s="34"/>
    </row>
    <row r="154" spans="1:10">
      <c r="A154" s="326">
        <f t="shared" si="4"/>
        <v>34</v>
      </c>
      <c r="B154" s="37" t="s">
        <v>234</v>
      </c>
      <c r="C154" s="502"/>
      <c r="D154" s="388">
        <f>IF(D237&gt;0,1-(((1-D238)*(1-D237))/(1-D238*D237*D239))*(1-D240),0)</f>
        <v>0.27517499999999995</v>
      </c>
      <c r="E154" s="27"/>
      <c r="F154" s="34"/>
      <c r="G154" s="36"/>
      <c r="H154" s="27"/>
      <c r="I154" s="34"/>
      <c r="J154" s="34"/>
    </row>
    <row r="155" spans="1:10">
      <c r="A155" s="326">
        <f t="shared" si="4"/>
        <v>35</v>
      </c>
      <c r="B155" s="34" t="s">
        <v>41</v>
      </c>
      <c r="C155" s="502" t="str">
        <f>"WCLTD = Page 4, Line "&amp;A203&amp;", R = Page 4, Line "&amp;A206</f>
        <v>WCLTD = Page 4, Line 15, R = Page 4, Line 18</v>
      </c>
      <c r="D155" s="388">
        <f>IF(I203&gt;0,(D154/(1-D154))*(1-I203/I206),0)</f>
        <v>0.32653061775120962</v>
      </c>
      <c r="E155" s="27"/>
      <c r="F155" s="34"/>
      <c r="G155" s="36"/>
      <c r="H155" s="27"/>
      <c r="I155" s="34"/>
      <c r="J155" s="34"/>
    </row>
    <row r="156" spans="1:10">
      <c r="A156" s="326">
        <f t="shared" si="4"/>
        <v>36</v>
      </c>
      <c r="B156" s="38" t="s">
        <v>232</v>
      </c>
      <c r="C156" s="502"/>
      <c r="D156" s="27"/>
      <c r="E156" s="27"/>
      <c r="F156" s="34"/>
      <c r="G156" s="36"/>
      <c r="H156" s="27"/>
      <c r="I156" s="34"/>
      <c r="J156" s="34"/>
    </row>
    <row r="157" spans="1:10">
      <c r="A157" s="326">
        <f t="shared" si="4"/>
        <v>37</v>
      </c>
      <c r="B157" s="38"/>
      <c r="C157" s="565"/>
      <c r="D157" s="27"/>
      <c r="E157" s="27"/>
      <c r="F157" s="34"/>
      <c r="G157" s="36"/>
      <c r="H157" s="27"/>
      <c r="I157" s="34"/>
      <c r="J157" s="34"/>
    </row>
    <row r="158" spans="1:10">
      <c r="A158" s="326">
        <f>+A157+1</f>
        <v>38</v>
      </c>
      <c r="B158" s="39" t="str">
        <f>"      1 / (1 - T)  =  (from line "&amp;A154&amp;")"</f>
        <v xml:space="preserve">      1 / (1 - T)  =  (from line 34)</v>
      </c>
      <c r="C158" s="502" t="s">
        <v>567</v>
      </c>
      <c r="D158" s="388">
        <f>IF(D154=0,0,1/(1-D154))</f>
        <v>1.3796433621908735</v>
      </c>
      <c r="E158" s="27"/>
      <c r="F158" s="34"/>
      <c r="G158" s="36"/>
      <c r="H158" s="27"/>
      <c r="I158" s="16"/>
      <c r="J158" s="34"/>
    </row>
    <row r="159" spans="1:10">
      <c r="A159" s="326">
        <f t="shared" si="4"/>
        <v>39</v>
      </c>
      <c r="B159" s="38" t="s">
        <v>228</v>
      </c>
      <c r="C159" s="502" t="s">
        <v>445</v>
      </c>
      <c r="D159" s="150">
        <v>0</v>
      </c>
      <c r="E159" s="27"/>
      <c r="F159" s="34"/>
      <c r="G159" s="36"/>
      <c r="H159" s="27"/>
      <c r="I159" s="16"/>
      <c r="J159" s="34"/>
    </row>
    <row r="160" spans="1:10">
      <c r="A160" s="326">
        <f t="shared" si="4"/>
        <v>40</v>
      </c>
      <c r="B160" s="38" t="s">
        <v>833</v>
      </c>
      <c r="C160" s="502" t="s">
        <v>835</v>
      </c>
      <c r="D160" s="563">
        <v>0</v>
      </c>
      <c r="E160" s="27"/>
      <c r="F160" s="34"/>
      <c r="G160" s="40"/>
      <c r="H160" s="27"/>
      <c r="I160" s="16"/>
    </row>
    <row r="161" spans="1:10">
      <c r="A161" s="326">
        <f t="shared" si="4"/>
        <v>41</v>
      </c>
      <c r="B161" s="38" t="s">
        <v>264</v>
      </c>
      <c r="C161" s="502" t="s">
        <v>835</v>
      </c>
      <c r="D161" s="563">
        <v>0</v>
      </c>
      <c r="E161" s="27"/>
      <c r="F161" s="34"/>
      <c r="G161" s="36"/>
      <c r="H161" s="27"/>
      <c r="I161" s="16"/>
      <c r="J161" s="34"/>
    </row>
    <row r="162" spans="1:10">
      <c r="A162" s="326">
        <f t="shared" si="4"/>
        <v>42</v>
      </c>
      <c r="B162" s="39" t="s">
        <v>229</v>
      </c>
      <c r="C162" s="41" t="str">
        <f>"(Line "&amp;A155&amp;" times Line "&amp;A169&amp;")"</f>
        <v>(Line 35 times Line 48)</v>
      </c>
      <c r="D162" s="261">
        <f>+D155*D169</f>
        <v>258944.51540762384</v>
      </c>
      <c r="E162" s="42"/>
      <c r="F162" s="42" t="s">
        <v>21</v>
      </c>
      <c r="G162" s="43"/>
      <c r="H162" s="42"/>
      <c r="I162" s="261">
        <f>+D155*I169</f>
        <v>258944.51540762384</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834</v>
      </c>
      <c r="C164" s="41" t="str">
        <f>"(Line "&amp;A158&amp;" times Line "&amp;A160&amp;")"</f>
        <v>(Line 38 times Line 40)</v>
      </c>
      <c r="D164" s="261">
        <f>+D$158*D160</f>
        <v>0</v>
      </c>
      <c r="E164" s="42"/>
      <c r="F164" s="44" t="s">
        <v>27</v>
      </c>
      <c r="G164" s="151">
        <f>+$G$83</f>
        <v>1</v>
      </c>
      <c r="H164" s="42"/>
      <c r="I164" s="261">
        <f>+G164*D164</f>
        <v>0</v>
      </c>
      <c r="J164" s="121"/>
    </row>
    <row r="165" spans="1:10" ht="13.5"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2" t="str">
        <f>"( Sum of line "&amp;A162&amp;" - line "&amp;A165&amp;")"</f>
        <v>( Sum of line 42 - line 45)</v>
      </c>
      <c r="D166" s="173">
        <f>SUM(D162:D165)</f>
        <v>258944.51540762384</v>
      </c>
      <c r="E166" s="42"/>
      <c r="F166" s="42" t="s">
        <v>2</v>
      </c>
      <c r="G166" s="43" t="s">
        <v>2</v>
      </c>
      <c r="H166" s="42"/>
      <c r="I166" s="173">
        <f>SUM(I162:I165)</f>
        <v>258944.51540762384</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88">
        <f>+$I206*D105</f>
        <v>793017.56506312976</v>
      </c>
      <c r="E169" s="42"/>
      <c r="F169" s="42" t="s">
        <v>21</v>
      </c>
      <c r="G169" s="175"/>
      <c r="H169" s="42"/>
      <c r="I169" s="406">
        <f>+$I206*I105</f>
        <v>793017.56506312976</v>
      </c>
      <c r="J169" s="149"/>
    </row>
    <row r="170" spans="1:10">
      <c r="A170" s="124"/>
      <c r="B170" s="29"/>
      <c r="C170" s="34"/>
      <c r="D170" s="40"/>
      <c r="E170" s="42"/>
      <c r="F170" s="42"/>
      <c r="G170" s="175"/>
      <c r="H170" s="42"/>
      <c r="I170" s="40"/>
      <c r="J170" s="149"/>
    </row>
    <row r="171" spans="1:10" ht="13.5" thickBot="1">
      <c r="A171" s="124">
        <f>A169+1</f>
        <v>49</v>
      </c>
      <c r="B171" s="29" t="s">
        <v>208</v>
      </c>
      <c r="C171" s="27" t="str">
        <f>"( Sum of line  "&amp;A134&amp;","&amp;A140&amp;", "&amp;A151&amp;", "&amp;A166&amp;", "&amp;A169&amp;")"</f>
        <v>( Sum of line  17,22, 32, 46, 48)</v>
      </c>
      <c r="D171" s="177">
        <f>+D169+D166+D151+D140+D134</f>
        <v>1494385.1331406019</v>
      </c>
      <c r="E171" s="42"/>
      <c r="F171" s="42"/>
      <c r="G171" s="163"/>
      <c r="H171" s="42"/>
      <c r="I171" s="177">
        <f>+I169+I166+I151+I140+I134</f>
        <v>1494385.1331406019</v>
      </c>
      <c r="J171" s="110"/>
    </row>
    <row r="172" spans="1:10" ht="13.5"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629</v>
      </c>
    </row>
    <row r="174" spans="1:10">
      <c r="A174" s="105"/>
      <c r="B174" s="34"/>
      <c r="C174" s="34"/>
      <c r="D174" s="34"/>
      <c r="E174" s="34"/>
      <c r="F174" s="34"/>
      <c r="G174" s="34"/>
      <c r="H174" s="34"/>
      <c r="I174" s="34"/>
      <c r="J174" s="27"/>
    </row>
    <row r="175" spans="1:10">
      <c r="A175" s="105"/>
      <c r="B175" s="29" t="s">
        <v>1</v>
      </c>
      <c r="C175" s="34"/>
      <c r="D175" s="105" t="str">
        <f>+D3</f>
        <v>Rate Formula Template - Attachment H-30A</v>
      </c>
      <c r="E175" s="34"/>
      <c r="F175" s="34"/>
      <c r="G175" s="34"/>
      <c r="H175" s="34"/>
      <c r="I175" s="103"/>
      <c r="J175" s="178" t="str">
        <f>J3</f>
        <v>For  the 12 months ended 12/31/20</v>
      </c>
    </row>
    <row r="176" spans="1:10">
      <c r="A176" s="105"/>
      <c r="B176" s="29"/>
      <c r="C176" s="34"/>
      <c r="D176" s="210" t="s">
        <v>97</v>
      </c>
      <c r="E176" s="34"/>
      <c r="F176" s="34"/>
      <c r="G176" s="34"/>
      <c r="H176" s="34"/>
      <c r="I176" s="34"/>
      <c r="J176" s="27"/>
    </row>
    <row r="177" spans="1:10">
      <c r="A177" s="105"/>
      <c r="B177" s="34"/>
      <c r="C177" s="34"/>
      <c r="D177" s="210" t="str">
        <f>+D112</f>
        <v>Transource Maryland, LLC</v>
      </c>
      <c r="E177" s="34"/>
      <c r="F177" s="34"/>
      <c r="G177" s="34"/>
      <c r="H177" s="34"/>
      <c r="I177" s="34"/>
      <c r="J177" s="27"/>
    </row>
    <row r="178" spans="1:10">
      <c r="A178" s="988"/>
      <c r="B178" s="988"/>
      <c r="C178" s="988"/>
      <c r="D178" s="988"/>
      <c r="E178" s="988"/>
      <c r="F178" s="988"/>
      <c r="G178" s="988"/>
      <c r="H178" s="988"/>
      <c r="I178" s="988"/>
      <c r="J178" s="988"/>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5"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541</v>
      </c>
      <c r="D185" s="32"/>
      <c r="E185" s="32"/>
      <c r="F185" s="32"/>
      <c r="G185" s="32"/>
      <c r="H185" s="32"/>
      <c r="I185" s="145">
        <v>0</v>
      </c>
      <c r="J185" s="27"/>
    </row>
    <row r="186" spans="1:10" ht="13.5" thickBot="1">
      <c r="A186" s="299">
        <f>+A185+1</f>
        <v>3</v>
      </c>
      <c r="B186" s="180" t="s">
        <v>542</v>
      </c>
      <c r="C186" s="181" t="s">
        <v>544</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5"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5"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5"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5"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6338461.538461538</v>
      </c>
      <c r="E203" s="785">
        <f>+'5-Return'!G19</f>
        <v>0.4</v>
      </c>
      <c r="F203" s="25"/>
      <c r="G203" s="368">
        <f>'5-Return'!H19</f>
        <v>2.5374613228155343E-2</v>
      </c>
      <c r="H203" s="25"/>
      <c r="I203" s="213">
        <f>E203*G203</f>
        <v>1.0149845291262137E-2</v>
      </c>
      <c r="J203" s="34"/>
    </row>
    <row r="204" spans="1:10">
      <c r="A204" s="299">
        <f t="shared" si="6"/>
        <v>16</v>
      </c>
      <c r="B204" s="26" t="s">
        <v>109</v>
      </c>
      <c r="C204" s="32" t="s">
        <v>452</v>
      </c>
      <c r="D204" s="194">
        <f>+'5-Return'!F20</f>
        <v>0</v>
      </c>
      <c r="E204" s="785">
        <f>+'5-Return'!G20</f>
        <v>0</v>
      </c>
      <c r="F204" s="25"/>
      <c r="G204" s="368">
        <f>+'5-Return'!H20</f>
        <v>0</v>
      </c>
      <c r="H204" s="25"/>
      <c r="I204" s="213">
        <f>E204*G204</f>
        <v>0</v>
      </c>
      <c r="J204" s="34"/>
    </row>
    <row r="205" spans="1:10" ht="13.5" thickBot="1">
      <c r="A205" s="299">
        <f t="shared" si="6"/>
        <v>17</v>
      </c>
      <c r="B205" s="26" t="s">
        <v>262</v>
      </c>
      <c r="C205" s="32" t="s">
        <v>546</v>
      </c>
      <c r="D205" s="194">
        <f>+'5-Return'!F21</f>
        <v>4938069.5296923071</v>
      </c>
      <c r="E205" s="786">
        <f>+'5-Return'!G21</f>
        <v>0.6</v>
      </c>
      <c r="F205" s="33"/>
      <c r="G205" s="803">
        <f>0.099+0.005</f>
        <v>0.10400000000000001</v>
      </c>
      <c r="H205" s="34"/>
      <c r="I205" s="332">
        <f>E205*G205</f>
        <v>6.2400000000000004E-2</v>
      </c>
      <c r="J205" s="34"/>
    </row>
    <row r="206" spans="1:10">
      <c r="A206" s="299">
        <f t="shared" si="6"/>
        <v>18</v>
      </c>
      <c r="B206" s="29" t="s">
        <v>220</v>
      </c>
      <c r="C206" s="27" t="str">
        <f>"( Sum of line "&amp;A203&amp;" - line "&amp;A205&amp;")"</f>
        <v>( Sum of line 15 - line 17)</v>
      </c>
      <c r="D206" s="672">
        <f>SUM(D203:D205)</f>
        <v>11276531.068153845</v>
      </c>
      <c r="E206" s="27" t="s">
        <v>2</v>
      </c>
      <c r="F206" s="27"/>
      <c r="G206" s="27"/>
      <c r="H206" s="27"/>
      <c r="I206" s="213">
        <f>SUM(I203:I205)</f>
        <v>7.2549845291262141E-2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5" thickBot="1">
      <c r="A209" s="299"/>
      <c r="B209" s="26"/>
      <c r="C209" s="26"/>
      <c r="D209" s="26"/>
      <c r="E209" s="26"/>
      <c r="F209" s="26"/>
      <c r="G209" s="26"/>
      <c r="H209" s="26"/>
      <c r="I209" s="31"/>
      <c r="J209" s="34"/>
    </row>
    <row r="210" spans="1:10">
      <c r="A210" s="299">
        <f>+A208+1</f>
        <v>20</v>
      </c>
      <c r="B210" s="26" t="s">
        <v>207</v>
      </c>
      <c r="C210" s="562"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776</v>
      </c>
      <c r="C212" s="562"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630</v>
      </c>
    </row>
    <row r="215" spans="1:10">
      <c r="A215" s="105"/>
      <c r="B215" s="29"/>
      <c r="C215" s="110"/>
      <c r="D215" s="27"/>
      <c r="E215" s="27"/>
      <c r="F215" s="27"/>
      <c r="G215" s="27"/>
      <c r="H215" s="110"/>
      <c r="I215" s="27"/>
      <c r="J215" s="27"/>
    </row>
    <row r="216" spans="1:10">
      <c r="A216" s="105"/>
      <c r="B216" s="201" t="s">
        <v>1</v>
      </c>
      <c r="C216" s="105"/>
      <c r="D216" s="105" t="str">
        <f>+D3</f>
        <v>Rate Formula Template - Attachment H-30A</v>
      </c>
      <c r="E216" s="27"/>
      <c r="F216" s="27"/>
      <c r="G216" s="27"/>
      <c r="H216" s="109"/>
      <c r="I216" s="103"/>
      <c r="J216" s="203" t="str">
        <f>J3</f>
        <v>For  the 12 months ended 12/31/20</v>
      </c>
    </row>
    <row r="217" spans="1:10">
      <c r="A217" s="105"/>
      <c r="B217" s="201"/>
      <c r="C217" s="105"/>
      <c r="D217" s="30" t="s">
        <v>97</v>
      </c>
      <c r="E217" s="27"/>
      <c r="F217" s="27"/>
      <c r="G217" s="27"/>
      <c r="H217" s="109"/>
      <c r="I217" s="204"/>
      <c r="J217" s="200"/>
    </row>
    <row r="218" spans="1:10">
      <c r="A218" s="105"/>
      <c r="B218" s="201"/>
      <c r="C218" s="105"/>
      <c r="D218" s="30" t="str">
        <f>+D177</f>
        <v>Transource Maryland, LLC</v>
      </c>
      <c r="E218" s="27"/>
      <c r="F218" s="27"/>
      <c r="G218" s="27"/>
      <c r="H218" s="109"/>
      <c r="I218" s="204"/>
      <c r="J218" s="200"/>
    </row>
    <row r="219" spans="1:10">
      <c r="A219" s="988"/>
      <c r="B219" s="988"/>
      <c r="C219" s="988"/>
      <c r="D219" s="988"/>
      <c r="E219" s="988"/>
      <c r="F219" s="988"/>
      <c r="G219" s="988"/>
      <c r="H219" s="988"/>
      <c r="I219" s="988"/>
      <c r="J219" s="988"/>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5" thickBot="1">
      <c r="A223" s="31" t="s">
        <v>525</v>
      </c>
      <c r="B223" s="989"/>
      <c r="C223" s="989"/>
      <c r="D223" s="205"/>
      <c r="E223" s="205"/>
      <c r="F223" s="205"/>
      <c r="G223" s="205"/>
      <c r="H223" s="206"/>
      <c r="I223" s="205"/>
      <c r="J223" s="205"/>
    </row>
    <row r="224" spans="1:10" ht="30.75" customHeight="1">
      <c r="A224" s="807" t="s">
        <v>177</v>
      </c>
      <c r="B224" s="990" t="s">
        <v>769</v>
      </c>
      <c r="C224" s="991"/>
      <c r="D224" s="991"/>
      <c r="E224" s="991"/>
      <c r="F224" s="991"/>
      <c r="G224" s="991"/>
      <c r="H224" s="991"/>
      <c r="I224" s="991"/>
      <c r="J224" s="991"/>
    </row>
    <row r="225" spans="1:10">
      <c r="A225" s="807" t="s">
        <v>178</v>
      </c>
      <c r="B225" s="981" t="s">
        <v>270</v>
      </c>
      <c r="C225" s="981"/>
      <c r="D225" s="981"/>
      <c r="E225" s="981"/>
      <c r="F225" s="981"/>
      <c r="G225" s="981"/>
      <c r="H225" s="981"/>
      <c r="I225" s="981"/>
      <c r="J225" s="981"/>
    </row>
    <row r="226" spans="1:10" s="13" customFormat="1" ht="22.5" customHeight="1">
      <c r="A226" s="808" t="s">
        <v>64</v>
      </c>
      <c r="B226" s="267" t="s">
        <v>530</v>
      </c>
      <c r="C226" s="253"/>
      <c r="D226" s="253"/>
      <c r="E226" s="253"/>
      <c r="F226" s="253"/>
      <c r="G226" s="253"/>
      <c r="H226" s="254"/>
      <c r="I226" s="255"/>
      <c r="J226" s="256"/>
    </row>
    <row r="227" spans="1:10" ht="44.25" customHeight="1">
      <c r="A227" s="807" t="s">
        <v>512</v>
      </c>
      <c r="B227" s="981" t="s">
        <v>868</v>
      </c>
      <c r="C227" s="981"/>
      <c r="D227" s="981"/>
      <c r="E227" s="981"/>
      <c r="F227" s="981"/>
      <c r="G227" s="981"/>
      <c r="H227" s="981"/>
      <c r="I227" s="981"/>
      <c r="J227" s="981"/>
    </row>
    <row r="228" spans="1:10" s="13" customFormat="1" ht="37.5" customHeight="1">
      <c r="A228" s="808" t="s">
        <v>66</v>
      </c>
      <c r="B228" s="986" t="s">
        <v>765</v>
      </c>
      <c r="C228" s="986"/>
      <c r="D228" s="986"/>
      <c r="E228" s="986"/>
      <c r="F228" s="986"/>
      <c r="G228" s="986"/>
      <c r="H228" s="986"/>
      <c r="I228" s="986"/>
      <c r="J228" s="986"/>
    </row>
    <row r="229" spans="1:10" ht="30.75" customHeight="1">
      <c r="A229" s="808" t="s">
        <v>67</v>
      </c>
      <c r="B229" s="992" t="s">
        <v>631</v>
      </c>
      <c r="C229" s="992"/>
      <c r="D229" s="992"/>
      <c r="E229" s="992"/>
      <c r="F229" s="992"/>
      <c r="G229" s="992"/>
      <c r="H229" s="992"/>
      <c r="I229" s="992"/>
      <c r="J229" s="992"/>
    </row>
    <row r="230" spans="1:10" ht="19.5" customHeight="1">
      <c r="A230" s="807" t="s">
        <v>68</v>
      </c>
      <c r="B230" s="981" t="s">
        <v>578</v>
      </c>
      <c r="C230" s="981"/>
      <c r="D230" s="981"/>
      <c r="E230" s="981"/>
      <c r="F230" s="981"/>
      <c r="G230" s="981"/>
      <c r="H230" s="981"/>
      <c r="I230" s="981"/>
      <c r="J230" s="981"/>
    </row>
    <row r="231" spans="1:10" ht="39" customHeight="1">
      <c r="A231" s="807" t="s">
        <v>69</v>
      </c>
      <c r="B231" s="981" t="s">
        <v>517</v>
      </c>
      <c r="C231" s="981"/>
      <c r="D231" s="981"/>
      <c r="E231" s="981"/>
      <c r="F231" s="981"/>
      <c r="G231" s="981"/>
      <c r="H231" s="981"/>
      <c r="I231" s="981"/>
      <c r="J231" s="981"/>
    </row>
    <row r="232" spans="1:10" ht="35.25" customHeight="1">
      <c r="A232" s="809" t="s">
        <v>70</v>
      </c>
      <c r="B232" s="981" t="s">
        <v>721</v>
      </c>
      <c r="C232" s="981"/>
      <c r="D232" s="981"/>
      <c r="E232" s="981"/>
      <c r="F232" s="981"/>
      <c r="G232" s="981"/>
      <c r="H232" s="981"/>
      <c r="I232" s="981"/>
      <c r="J232" s="981"/>
    </row>
    <row r="233" spans="1:10" s="215" customFormat="1" ht="28.5" customHeight="1">
      <c r="A233" s="807" t="s">
        <v>71</v>
      </c>
      <c r="B233" s="981" t="s">
        <v>865</v>
      </c>
      <c r="C233" s="981"/>
      <c r="D233" s="981"/>
      <c r="E233" s="981"/>
      <c r="F233" s="981"/>
      <c r="G233" s="981"/>
      <c r="H233" s="981"/>
      <c r="I233" s="981"/>
      <c r="J233" s="981"/>
    </row>
    <row r="234" spans="1:10" s="215" customFormat="1" ht="18.75" customHeight="1">
      <c r="A234" s="807" t="s">
        <v>99</v>
      </c>
      <c r="B234" s="252" t="s">
        <v>522</v>
      </c>
      <c r="C234" s="836"/>
      <c r="D234" s="836"/>
      <c r="E234" s="836"/>
      <c r="F234" s="836"/>
      <c r="G234" s="836"/>
      <c r="H234" s="836"/>
      <c r="I234" s="836"/>
      <c r="J234" s="836"/>
    </row>
    <row r="235" spans="1:10" ht="49.5" customHeight="1">
      <c r="A235" s="809" t="s">
        <v>116</v>
      </c>
      <c r="B235" s="981" t="s">
        <v>767</v>
      </c>
      <c r="C235" s="981"/>
      <c r="D235" s="981"/>
      <c r="E235" s="981"/>
      <c r="F235" s="981"/>
      <c r="G235" s="981"/>
      <c r="H235" s="981"/>
      <c r="I235" s="981"/>
      <c r="J235" s="981"/>
    </row>
    <row r="236" spans="1:10" ht="51" customHeight="1">
      <c r="A236" s="982" t="s">
        <v>532</v>
      </c>
      <c r="B236" s="981" t="s">
        <v>179</v>
      </c>
      <c r="C236" s="981"/>
      <c r="D236" s="981"/>
      <c r="E236" s="981"/>
      <c r="F236" s="981"/>
      <c r="G236" s="981"/>
      <c r="H236" s="981"/>
      <c r="I236" s="981"/>
      <c r="J236" s="981"/>
    </row>
    <row r="237" spans="1:10">
      <c r="A237" s="982"/>
      <c r="B237" s="252" t="s">
        <v>72</v>
      </c>
      <c r="C237" s="252" t="s">
        <v>666</v>
      </c>
      <c r="D237" s="369">
        <v>0.21</v>
      </c>
      <c r="E237" s="252" t="s">
        <v>333</v>
      </c>
      <c r="F237" s="252"/>
      <c r="G237" s="252"/>
      <c r="H237" s="252"/>
      <c r="I237" s="252"/>
      <c r="J237" s="252"/>
    </row>
    <row r="238" spans="1:10">
      <c r="A238" s="982"/>
      <c r="B238" s="252"/>
      <c r="C238" s="252" t="s">
        <v>73</v>
      </c>
      <c r="D238" s="973">
        <v>8.2500000000000004E-2</v>
      </c>
      <c r="E238" s="252" t="s">
        <v>112</v>
      </c>
      <c r="F238" s="252"/>
      <c r="G238" s="252"/>
      <c r="H238" s="252"/>
      <c r="I238" s="252"/>
      <c r="J238" s="252"/>
    </row>
    <row r="239" spans="1:10">
      <c r="A239" s="982"/>
      <c r="B239" s="252"/>
      <c r="C239" s="252" t="s">
        <v>74</v>
      </c>
      <c r="D239" s="387">
        <v>0</v>
      </c>
      <c r="E239" s="252" t="s">
        <v>113</v>
      </c>
      <c r="F239" s="252"/>
      <c r="G239" s="252"/>
      <c r="H239" s="252"/>
      <c r="I239" s="252"/>
      <c r="J239" s="252"/>
    </row>
    <row r="240" spans="1:10">
      <c r="A240" s="982"/>
      <c r="B240" s="252"/>
      <c r="C240" s="252" t="s">
        <v>114</v>
      </c>
      <c r="D240" s="387">
        <v>0</v>
      </c>
      <c r="E240" s="252" t="s">
        <v>115</v>
      </c>
      <c r="F240" s="252"/>
      <c r="G240" s="252"/>
      <c r="H240" s="252"/>
      <c r="I240" s="252"/>
      <c r="J240" s="252"/>
    </row>
    <row r="241" spans="1:10" ht="47.25" customHeight="1">
      <c r="A241" s="849" t="s">
        <v>540</v>
      </c>
      <c r="B241" s="985" t="s">
        <v>903</v>
      </c>
      <c r="C241" s="985"/>
      <c r="D241" s="985"/>
      <c r="E241" s="985"/>
      <c r="F241" s="985"/>
      <c r="G241" s="985"/>
      <c r="H241" s="985"/>
      <c r="I241" s="985"/>
      <c r="J241" s="985"/>
    </row>
    <row r="242" spans="1:10" ht="19.5" customHeight="1">
      <c r="A242" s="807" t="s">
        <v>118</v>
      </c>
      <c r="B242" s="981" t="s">
        <v>117</v>
      </c>
      <c r="C242" s="981"/>
      <c r="D242" s="981"/>
      <c r="E242" s="981"/>
      <c r="F242" s="981"/>
      <c r="G242" s="981"/>
      <c r="H242" s="981"/>
      <c r="I242" s="981"/>
      <c r="J242" s="981"/>
    </row>
    <row r="243" spans="1:10" s="565" customFormat="1" ht="105" customHeight="1">
      <c r="A243" s="807" t="s">
        <v>119</v>
      </c>
      <c r="B243" s="983" t="s">
        <v>906</v>
      </c>
      <c r="C243" s="983"/>
      <c r="D243" s="983"/>
      <c r="E243" s="983"/>
      <c r="F243" s="983"/>
      <c r="G243" s="983"/>
      <c r="H243" s="983"/>
      <c r="I243" s="983"/>
      <c r="J243" s="983"/>
    </row>
    <row r="244" spans="1:10" s="215" customFormat="1" ht="30.75" customHeight="1">
      <c r="A244" s="808" t="s">
        <v>120</v>
      </c>
      <c r="B244" s="984" t="s">
        <v>761</v>
      </c>
      <c r="C244" s="984"/>
      <c r="D244" s="984"/>
      <c r="E244" s="984"/>
      <c r="F244" s="984"/>
      <c r="G244" s="984"/>
      <c r="H244" s="984"/>
      <c r="I244" s="984"/>
      <c r="J244" s="984"/>
    </row>
    <row r="245" spans="1:10" s="215" customFormat="1" ht="31.5" customHeight="1">
      <c r="A245" s="808" t="s">
        <v>543</v>
      </c>
      <c r="B245" s="981" t="s">
        <v>549</v>
      </c>
      <c r="C245" s="981"/>
      <c r="D245" s="981"/>
      <c r="E245" s="981"/>
      <c r="F245" s="981"/>
      <c r="G245" s="981"/>
      <c r="H245" s="981"/>
      <c r="I245" s="981"/>
      <c r="J245" s="981"/>
    </row>
    <row r="246" spans="1:10" ht="21" customHeight="1">
      <c r="A246" s="807" t="s">
        <v>545</v>
      </c>
      <c r="B246" s="981" t="s">
        <v>632</v>
      </c>
      <c r="C246" s="981"/>
      <c r="D246" s="981"/>
      <c r="E246" s="981"/>
      <c r="F246" s="981"/>
      <c r="G246" s="981"/>
      <c r="H246" s="981"/>
      <c r="I246" s="981"/>
      <c r="J246" s="981"/>
    </row>
    <row r="247" spans="1:10">
      <c r="A247" s="807" t="s">
        <v>547</v>
      </c>
      <c r="B247" s="981" t="s">
        <v>548</v>
      </c>
      <c r="C247" s="981"/>
      <c r="D247" s="981"/>
      <c r="E247" s="981"/>
      <c r="F247" s="981"/>
      <c r="G247" s="981"/>
      <c r="H247" s="981"/>
      <c r="I247" s="981"/>
      <c r="J247" s="981"/>
    </row>
    <row r="248" spans="1:10" s="321" customFormat="1">
      <c r="A248" s="810" t="s">
        <v>235</v>
      </c>
      <c r="B248" s="501" t="s">
        <v>577</v>
      </c>
      <c r="C248" s="492"/>
      <c r="D248" s="492"/>
      <c r="E248" s="492"/>
      <c r="F248" s="492"/>
      <c r="G248" s="492"/>
      <c r="H248" s="492"/>
      <c r="I248" s="492"/>
      <c r="J248" s="492"/>
    </row>
    <row r="249" spans="1:10" s="321" customFormat="1" ht="43.5" customHeight="1">
      <c r="A249" s="810" t="s">
        <v>861</v>
      </c>
      <c r="B249" s="986" t="s">
        <v>870</v>
      </c>
      <c r="C249" s="986"/>
      <c r="D249" s="986"/>
      <c r="E249" s="986"/>
      <c r="F249" s="986"/>
      <c r="G249" s="986"/>
      <c r="H249" s="986"/>
      <c r="I249" s="986"/>
      <c r="J249" s="491"/>
    </row>
  </sheetData>
  <customSheetViews>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3"/>
    </customSheetView>
  </customSheetViews>
  <mergeCells count="25">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 ref="B245:J245"/>
    <mergeCell ref="B246:J246"/>
    <mergeCell ref="B247:J247"/>
    <mergeCell ref="A236:A240"/>
    <mergeCell ref="B243:J243"/>
    <mergeCell ref="B236:J236"/>
    <mergeCell ref="B242:J242"/>
    <mergeCell ref="B244:J244"/>
    <mergeCell ref="B241:J241"/>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sqref="A1:K1"/>
    </sheetView>
  </sheetViews>
  <sheetFormatPr defaultColWidth="8.88671875" defaultRowHeight="15"/>
  <cols>
    <col min="1" max="1" width="21.77734375" style="610" customWidth="1"/>
    <col min="2" max="2" width="26.33203125" style="610" customWidth="1"/>
    <col min="3" max="3" width="2.33203125" style="610" customWidth="1"/>
    <col min="4" max="4" width="18.77734375" style="610" customWidth="1"/>
    <col min="5" max="5" width="1.77734375" style="610" customWidth="1"/>
    <col min="6" max="6" width="18.6640625" style="610" customWidth="1"/>
    <col min="7" max="7" width="12.77734375" style="610" customWidth="1"/>
    <col min="8" max="8" width="15" style="610" customWidth="1"/>
    <col min="9" max="9" width="15.77734375" style="610" customWidth="1"/>
    <col min="10" max="10" width="1.44140625" style="610" customWidth="1"/>
    <col min="11" max="11" width="22.109375" style="610" bestFit="1" customWidth="1"/>
    <col min="12" max="12" width="8.88671875" style="610"/>
    <col min="13" max="13" width="8.44140625" style="610" bestFit="1" customWidth="1"/>
    <col min="14" max="16384" width="8.88671875" style="610"/>
  </cols>
  <sheetData>
    <row r="1" spans="1:11" s="608" customFormat="1">
      <c r="A1" s="1006" t="s">
        <v>185</v>
      </c>
      <c r="B1" s="1006"/>
      <c r="C1" s="1006"/>
      <c r="D1" s="1006"/>
      <c r="E1" s="1006"/>
      <c r="F1" s="1006"/>
      <c r="G1" s="1006"/>
      <c r="H1" s="1006"/>
      <c r="I1" s="1006"/>
      <c r="J1" s="1006"/>
      <c r="K1" s="1006"/>
    </row>
    <row r="2" spans="1:11" s="608" customFormat="1">
      <c r="A2" s="1007" t="s">
        <v>622</v>
      </c>
      <c r="B2" s="1007"/>
      <c r="C2" s="1007"/>
      <c r="D2" s="1007"/>
      <c r="E2" s="1007"/>
      <c r="F2" s="1007"/>
      <c r="G2" s="1007"/>
      <c r="H2" s="1007"/>
      <c r="I2" s="1007"/>
      <c r="J2" s="1007"/>
      <c r="K2" s="1007"/>
    </row>
    <row r="3" spans="1:11" s="608" customFormat="1" ht="18" customHeight="1">
      <c r="A3" s="1008" t="str">
        <f>+'Attachment H-30A'!D5</f>
        <v>Transource Maryland, LLC</v>
      </c>
      <c r="B3" s="1008"/>
      <c r="C3" s="1008"/>
      <c r="D3" s="1008"/>
      <c r="E3" s="1008"/>
      <c r="F3" s="1008"/>
      <c r="G3" s="1008"/>
      <c r="H3" s="1008"/>
      <c r="I3" s="1008"/>
      <c r="J3" s="1008"/>
      <c r="K3" s="1008"/>
    </row>
    <row r="4" spans="1:11">
      <c r="A4" s="609"/>
      <c r="B4" s="609"/>
      <c r="C4" s="609"/>
      <c r="D4" s="609"/>
      <c r="E4" s="609"/>
      <c r="F4" s="609"/>
      <c r="G4" s="609"/>
      <c r="H4" s="609"/>
      <c r="I4" s="609"/>
      <c r="J4" s="609"/>
      <c r="K4" s="609"/>
    </row>
    <row r="5" spans="1:11">
      <c r="A5" s="609"/>
      <c r="B5" s="609"/>
      <c r="C5" s="609"/>
      <c r="D5" s="609"/>
      <c r="E5" s="609"/>
      <c r="F5" s="609"/>
      <c r="G5" s="609"/>
      <c r="H5" s="609"/>
      <c r="I5" s="609"/>
      <c r="J5" s="609"/>
      <c r="K5" s="609"/>
    </row>
    <row r="6" spans="1:11" s="564" customFormat="1" ht="13.5" thickBot="1">
      <c r="A6" s="619">
        <v>2020</v>
      </c>
      <c r="B6" s="620"/>
      <c r="C6" s="620"/>
      <c r="D6" s="787">
        <f>+A6</f>
        <v>2020</v>
      </c>
      <c r="E6" s="621"/>
      <c r="F6" s="621"/>
      <c r="G6" s="621"/>
      <c r="H6" s="621"/>
      <c r="J6" s="621"/>
      <c r="K6" s="621"/>
    </row>
    <row r="7" spans="1:11" s="564" customFormat="1" ht="25.5">
      <c r="A7" s="622" t="s">
        <v>696</v>
      </c>
      <c r="B7" s="621"/>
      <c r="C7" s="621"/>
      <c r="D7" s="622" t="s">
        <v>695</v>
      </c>
      <c r="E7" s="621"/>
      <c r="F7" s="621"/>
      <c r="G7" s="622" t="s">
        <v>605</v>
      </c>
      <c r="J7" s="621"/>
      <c r="K7" s="621"/>
    </row>
    <row r="8" spans="1:11" s="564" customFormat="1" ht="12.75">
      <c r="A8" s="623"/>
      <c r="B8" s="621"/>
      <c r="C8" s="621"/>
      <c r="D8" s="623"/>
      <c r="E8" s="621"/>
      <c r="F8" s="621"/>
      <c r="G8" s="624"/>
      <c r="J8" s="621"/>
      <c r="K8" s="621"/>
    </row>
    <row r="9" spans="1:11" s="564" customFormat="1" ht="13.5" thickBot="1">
      <c r="A9" s="784">
        <f>+'3-Project True-up'!E19</f>
        <v>1898876.449819338</v>
      </c>
      <c r="B9" s="626" t="s">
        <v>606</v>
      </c>
      <c r="C9" s="627"/>
      <c r="D9" s="625">
        <f>+'3-Project True-up'!H29</f>
        <v>1494385.1331406019</v>
      </c>
      <c r="E9" s="628"/>
      <c r="F9" s="626" t="s">
        <v>607</v>
      </c>
      <c r="G9" s="629">
        <f>IF(D9=0,0,A9-D9)</f>
        <v>404491.31667873613</v>
      </c>
      <c r="J9" s="621"/>
      <c r="K9" s="621"/>
    </row>
    <row r="10" spans="1:11" s="564" customFormat="1" ht="12.75">
      <c r="A10" s="628"/>
      <c r="B10" s="627"/>
      <c r="C10" s="627"/>
      <c r="D10" s="628"/>
      <c r="E10" s="628"/>
      <c r="F10" s="627"/>
      <c r="G10" s="628"/>
      <c r="H10" s="621"/>
      <c r="I10" s="621"/>
      <c r="J10" s="621"/>
      <c r="K10" s="621"/>
    </row>
    <row r="11" spans="1:11" s="564" customFormat="1" ht="12.75">
      <c r="A11" s="628" t="s">
        <v>885</v>
      </c>
      <c r="B11" s="627"/>
      <c r="C11" s="627"/>
      <c r="D11" s="628"/>
      <c r="E11" s="628"/>
      <c r="F11" s="627"/>
      <c r="G11" s="628"/>
      <c r="H11" s="621"/>
      <c r="I11" s="621"/>
      <c r="J11" s="621"/>
      <c r="K11" s="621"/>
    </row>
    <row r="12" spans="1:11" s="564" customFormat="1" ht="12.75">
      <c r="A12" s="628" t="s">
        <v>886</v>
      </c>
      <c r="B12" s="627"/>
      <c r="C12" s="627"/>
      <c r="D12" s="628"/>
      <c r="E12" s="628"/>
      <c r="F12" s="627"/>
      <c r="G12" s="628"/>
      <c r="H12" s="621"/>
      <c r="I12" s="621"/>
      <c r="J12" s="621"/>
      <c r="K12" s="621"/>
    </row>
    <row r="13" spans="1:11" s="564" customFormat="1" ht="12.75">
      <c r="A13" s="628"/>
      <c r="B13" s="627"/>
      <c r="C13" s="627"/>
      <c r="D13" s="628"/>
      <c r="E13" s="628"/>
      <c r="F13" s="627"/>
      <c r="G13" s="628"/>
      <c r="H13" s="621"/>
      <c r="I13" s="621"/>
      <c r="J13" s="621"/>
      <c r="K13" s="621"/>
    </row>
    <row r="14" spans="1:11" s="564" customFormat="1" ht="13.5" thickBot="1">
      <c r="A14" s="630"/>
      <c r="B14" s="631"/>
      <c r="C14" s="631"/>
      <c r="D14" s="630"/>
      <c r="E14" s="630"/>
      <c r="F14" s="631"/>
      <c r="G14" s="630"/>
      <c r="H14" s="632"/>
      <c r="I14" s="632"/>
      <c r="J14" s="632"/>
      <c r="K14" s="632"/>
    </row>
    <row r="15" spans="1:11" s="564" customFormat="1" ht="8.25" customHeight="1">
      <c r="A15" s="633"/>
      <c r="B15" s="627"/>
      <c r="C15" s="627"/>
      <c r="D15" s="628"/>
      <c r="E15" s="628"/>
      <c r="F15" s="627"/>
      <c r="G15" s="628"/>
      <c r="H15" s="621"/>
      <c r="I15" s="621"/>
      <c r="J15" s="621"/>
      <c r="K15" s="621"/>
    </row>
    <row r="16" spans="1:11" s="564" customFormat="1" ht="53.25" customHeight="1">
      <c r="A16" s="634" t="s">
        <v>608</v>
      </c>
      <c r="B16" s="627"/>
      <c r="C16" s="627"/>
      <c r="D16" s="635" t="s">
        <v>609</v>
      </c>
      <c r="E16" s="628"/>
      <c r="F16" s="635" t="s">
        <v>678</v>
      </c>
      <c r="G16" s="626" t="s">
        <v>610</v>
      </c>
      <c r="H16" s="636" t="s">
        <v>611</v>
      </c>
      <c r="I16" s="635" t="s">
        <v>612</v>
      </c>
      <c r="J16" s="637"/>
      <c r="K16" s="635" t="s">
        <v>613</v>
      </c>
    </row>
    <row r="17" spans="1:11" s="564" customFormat="1" ht="12.75">
      <c r="A17" s="634"/>
      <c r="B17" s="627"/>
      <c r="C17" s="627"/>
      <c r="D17" s="621"/>
      <c r="E17" s="638"/>
      <c r="F17" s="639">
        <f>+'6a - True-up Interest Rate'!E33</f>
        <v>3.1320833333333322E-3</v>
      </c>
      <c r="G17" s="628"/>
      <c r="H17" s="621"/>
      <c r="I17" s="621"/>
      <c r="J17" s="621"/>
      <c r="K17" s="621"/>
    </row>
    <row r="18" spans="1:11" s="564" customFormat="1" ht="12.75">
      <c r="A18" s="634"/>
      <c r="B18" s="627"/>
      <c r="C18" s="627"/>
      <c r="D18" s="621"/>
      <c r="E18" s="638"/>
      <c r="F18" s="638"/>
      <c r="G18" s="628"/>
      <c r="H18" s="621"/>
      <c r="I18" s="621"/>
      <c r="J18" s="621"/>
      <c r="K18" s="621"/>
    </row>
    <row r="19" spans="1:11" s="564" customFormat="1" ht="12.75">
      <c r="A19" s="634" t="s">
        <v>614</v>
      </c>
      <c r="B19" s="627"/>
      <c r="C19" s="627"/>
      <c r="D19" s="621"/>
      <c r="E19" s="638"/>
      <c r="F19" s="638"/>
      <c r="G19" s="628"/>
      <c r="H19" s="621"/>
      <c r="I19" s="621"/>
      <c r="J19" s="621"/>
      <c r="K19" s="621"/>
    </row>
    <row r="20" spans="1:11" s="564" customFormat="1" ht="12.75">
      <c r="A20" s="640" t="s">
        <v>2</v>
      </c>
      <c r="B20" s="627"/>
      <c r="C20" s="627"/>
      <c r="D20" s="627"/>
      <c r="E20" s="627"/>
      <c r="F20" s="627" t="s">
        <v>2</v>
      </c>
      <c r="G20" s="621"/>
      <c r="H20" s="621"/>
      <c r="I20" s="621"/>
      <c r="J20" s="621"/>
      <c r="K20" s="621"/>
    </row>
    <row r="21" spans="1:11" s="564" customFormat="1" ht="12.75">
      <c r="A21" s="641"/>
      <c r="B21" s="627"/>
      <c r="C21" s="627"/>
      <c r="D21" s="627"/>
      <c r="E21" s="627"/>
      <c r="F21" s="621"/>
      <c r="G21" s="621"/>
      <c r="H21" s="626"/>
      <c r="I21" s="627"/>
      <c r="J21" s="627"/>
      <c r="K21" s="627"/>
    </row>
    <row r="22" spans="1:11" s="564" customFormat="1" ht="12.75">
      <c r="A22" s="641" t="s">
        <v>615</v>
      </c>
      <c r="B22" s="627"/>
      <c r="C22" s="627"/>
      <c r="D22" s="627"/>
      <c r="E22" s="627"/>
      <c r="F22" s="621"/>
      <c r="G22" s="621"/>
      <c r="H22" s="626" t="s">
        <v>616</v>
      </c>
      <c r="I22" s="627"/>
      <c r="J22" s="627"/>
      <c r="K22" s="627"/>
    </row>
    <row r="23" spans="1:11" s="564" customFormat="1" ht="12.75">
      <c r="A23" s="621" t="s">
        <v>85</v>
      </c>
      <c r="B23" s="642" t="str">
        <f>"Year "&amp;A6</f>
        <v>Year 2020</v>
      </c>
      <c r="C23" s="621"/>
      <c r="D23" s="819">
        <f>+G9/12</f>
        <v>33707.609723228008</v>
      </c>
      <c r="E23" s="643"/>
      <c r="F23" s="644">
        <f>+F17</f>
        <v>3.1320833333333322E-3</v>
      </c>
      <c r="G23" s="643">
        <v>12</v>
      </c>
      <c r="H23" s="819">
        <f>F23*D23*G23*-1</f>
        <v>-1266.9005114475242</v>
      </c>
      <c r="I23" s="819"/>
      <c r="J23" s="819"/>
      <c r="K23" s="819">
        <f>(-H23+D23)*-1</f>
        <v>-34974.51023467553</v>
      </c>
    </row>
    <row r="24" spans="1:11" s="564" customFormat="1" ht="12.75">
      <c r="A24" s="621" t="s">
        <v>84</v>
      </c>
      <c r="B24" s="642" t="str">
        <f>+B23</f>
        <v>Year 2020</v>
      </c>
      <c r="C24" s="621"/>
      <c r="D24" s="819">
        <f>+D23</f>
        <v>33707.609723228008</v>
      </c>
      <c r="E24" s="643"/>
      <c r="F24" s="644">
        <f>+F23</f>
        <v>3.1320833333333322E-3</v>
      </c>
      <c r="G24" s="363">
        <f t="shared" ref="G24:G34" si="0">+G23-1</f>
        <v>11</v>
      </c>
      <c r="H24" s="819">
        <f t="shared" ref="H24:H34" si="1">F24*D24*G24*-1</f>
        <v>-1161.3254688268971</v>
      </c>
      <c r="I24" s="819"/>
      <c r="J24" s="819"/>
      <c r="K24" s="819">
        <f t="shared" ref="K24:K34" si="2">(-H24+D24)*-1</f>
        <v>-34868.935192054909</v>
      </c>
    </row>
    <row r="25" spans="1:11" s="564" customFormat="1" ht="12.75">
      <c r="A25" s="621" t="s">
        <v>83</v>
      </c>
      <c r="B25" s="642" t="str">
        <f t="shared" ref="B25:B34" si="3">+B24</f>
        <v>Year 2020</v>
      </c>
      <c r="C25" s="621"/>
      <c r="D25" s="819">
        <f t="shared" ref="D25:D34" si="4">+D24</f>
        <v>33707.609723228008</v>
      </c>
      <c r="E25" s="643"/>
      <c r="F25" s="644">
        <f t="shared" ref="F25:F34" si="5">+F24</f>
        <v>3.1320833333333322E-3</v>
      </c>
      <c r="G25" s="363">
        <f t="shared" si="0"/>
        <v>10</v>
      </c>
      <c r="H25" s="819">
        <f t="shared" si="1"/>
        <v>-1055.7504262062703</v>
      </c>
      <c r="I25" s="819"/>
      <c r="J25" s="819"/>
      <c r="K25" s="819">
        <f t="shared" si="2"/>
        <v>-34763.36014943428</v>
      </c>
    </row>
    <row r="26" spans="1:11" s="564" customFormat="1" ht="12.75">
      <c r="A26" s="621" t="s">
        <v>76</v>
      </c>
      <c r="B26" s="642" t="str">
        <f t="shared" si="3"/>
        <v>Year 2020</v>
      </c>
      <c r="C26" s="621"/>
      <c r="D26" s="819">
        <f t="shared" si="4"/>
        <v>33707.609723228008</v>
      </c>
      <c r="E26" s="643"/>
      <c r="F26" s="644">
        <f t="shared" si="5"/>
        <v>3.1320833333333322E-3</v>
      </c>
      <c r="G26" s="363">
        <f t="shared" si="0"/>
        <v>9</v>
      </c>
      <c r="H26" s="819">
        <f t="shared" si="1"/>
        <v>-950.1753835856432</v>
      </c>
      <c r="I26" s="819"/>
      <c r="J26" s="819"/>
      <c r="K26" s="819">
        <f t="shared" si="2"/>
        <v>-34657.785106813652</v>
      </c>
    </row>
    <row r="27" spans="1:11" s="564" customFormat="1" ht="12.75">
      <c r="A27" s="621" t="s">
        <v>75</v>
      </c>
      <c r="B27" s="642" t="str">
        <f t="shared" si="3"/>
        <v>Year 2020</v>
      </c>
      <c r="C27" s="621"/>
      <c r="D27" s="819">
        <f t="shared" si="4"/>
        <v>33707.609723228008</v>
      </c>
      <c r="E27" s="643"/>
      <c r="F27" s="644">
        <f t="shared" si="5"/>
        <v>3.1320833333333322E-3</v>
      </c>
      <c r="G27" s="363">
        <f t="shared" si="0"/>
        <v>8</v>
      </c>
      <c r="H27" s="819">
        <f t="shared" si="1"/>
        <v>-844.60034096501613</v>
      </c>
      <c r="I27" s="819"/>
      <c r="J27" s="819"/>
      <c r="K27" s="819">
        <f t="shared" si="2"/>
        <v>-34552.210064193023</v>
      </c>
    </row>
    <row r="28" spans="1:11" s="564" customFormat="1" ht="12.75">
      <c r="A28" s="621" t="s">
        <v>92</v>
      </c>
      <c r="B28" s="642" t="str">
        <f t="shared" si="3"/>
        <v>Year 2020</v>
      </c>
      <c r="C28" s="621"/>
      <c r="D28" s="819">
        <f t="shared" si="4"/>
        <v>33707.609723228008</v>
      </c>
      <c r="E28" s="643"/>
      <c r="F28" s="644">
        <f t="shared" si="5"/>
        <v>3.1320833333333322E-3</v>
      </c>
      <c r="G28" s="363">
        <f t="shared" si="0"/>
        <v>7</v>
      </c>
      <c r="H28" s="819">
        <f t="shared" si="1"/>
        <v>-739.02529834438906</v>
      </c>
      <c r="I28" s="819"/>
      <c r="J28" s="819"/>
      <c r="K28" s="819">
        <f t="shared" si="2"/>
        <v>-34446.635021572394</v>
      </c>
    </row>
    <row r="29" spans="1:11" s="564" customFormat="1" ht="12.75">
      <c r="A29" s="621" t="s">
        <v>82</v>
      </c>
      <c r="B29" s="642" t="str">
        <f t="shared" si="3"/>
        <v>Year 2020</v>
      </c>
      <c r="C29" s="621"/>
      <c r="D29" s="819">
        <f t="shared" si="4"/>
        <v>33707.609723228008</v>
      </c>
      <c r="E29" s="643"/>
      <c r="F29" s="644">
        <f t="shared" si="5"/>
        <v>3.1320833333333322E-3</v>
      </c>
      <c r="G29" s="363">
        <f t="shared" si="0"/>
        <v>6</v>
      </c>
      <c r="H29" s="819">
        <f t="shared" si="1"/>
        <v>-633.4502557237621</v>
      </c>
      <c r="I29" s="819"/>
      <c r="J29" s="819"/>
      <c r="K29" s="819">
        <f t="shared" si="2"/>
        <v>-34341.059978951773</v>
      </c>
    </row>
    <row r="30" spans="1:11" s="564" customFormat="1" ht="12.75">
      <c r="A30" s="621" t="s">
        <v>81</v>
      </c>
      <c r="B30" s="642" t="str">
        <f t="shared" si="3"/>
        <v>Year 2020</v>
      </c>
      <c r="C30" s="621"/>
      <c r="D30" s="819">
        <f t="shared" si="4"/>
        <v>33707.609723228008</v>
      </c>
      <c r="E30" s="643"/>
      <c r="F30" s="644">
        <f t="shared" si="5"/>
        <v>3.1320833333333322E-3</v>
      </c>
      <c r="G30" s="363">
        <f t="shared" si="0"/>
        <v>5</v>
      </c>
      <c r="H30" s="819">
        <f t="shared" si="1"/>
        <v>-527.87521310313514</v>
      </c>
      <c r="I30" s="819"/>
      <c r="J30" s="819"/>
      <c r="K30" s="819">
        <f t="shared" si="2"/>
        <v>-34235.484936331144</v>
      </c>
    </row>
    <row r="31" spans="1:11" s="564" customFormat="1" ht="12.75">
      <c r="A31" s="621" t="s">
        <v>80</v>
      </c>
      <c r="B31" s="642" t="str">
        <f t="shared" si="3"/>
        <v>Year 2020</v>
      </c>
      <c r="C31" s="621"/>
      <c r="D31" s="819">
        <f t="shared" si="4"/>
        <v>33707.609723228008</v>
      </c>
      <c r="E31" s="643"/>
      <c r="F31" s="644">
        <f t="shared" si="5"/>
        <v>3.1320833333333322E-3</v>
      </c>
      <c r="G31" s="363">
        <f t="shared" si="0"/>
        <v>4</v>
      </c>
      <c r="H31" s="819">
        <f t="shared" si="1"/>
        <v>-422.30017048250807</v>
      </c>
      <c r="I31" s="819"/>
      <c r="J31" s="819"/>
      <c r="K31" s="819">
        <f t="shared" si="2"/>
        <v>-34129.909893710515</v>
      </c>
    </row>
    <row r="32" spans="1:11" s="564" customFormat="1" ht="12.75">
      <c r="A32" s="621" t="s">
        <v>86</v>
      </c>
      <c r="B32" s="642" t="str">
        <f t="shared" si="3"/>
        <v>Year 2020</v>
      </c>
      <c r="C32" s="621"/>
      <c r="D32" s="819">
        <f t="shared" si="4"/>
        <v>33707.609723228008</v>
      </c>
      <c r="E32" s="643"/>
      <c r="F32" s="644">
        <f t="shared" si="5"/>
        <v>3.1320833333333322E-3</v>
      </c>
      <c r="G32" s="363">
        <f t="shared" si="0"/>
        <v>3</v>
      </c>
      <c r="H32" s="819">
        <f t="shared" si="1"/>
        <v>-316.72512786188105</v>
      </c>
      <c r="I32" s="819"/>
      <c r="J32" s="819"/>
      <c r="K32" s="819">
        <f t="shared" si="2"/>
        <v>-34024.334851089887</v>
      </c>
    </row>
    <row r="33" spans="1:13" s="564" customFormat="1" ht="12.75">
      <c r="A33" s="621" t="s">
        <v>79</v>
      </c>
      <c r="B33" s="642" t="str">
        <f t="shared" si="3"/>
        <v>Year 2020</v>
      </c>
      <c r="C33" s="621"/>
      <c r="D33" s="819">
        <f t="shared" si="4"/>
        <v>33707.609723228008</v>
      </c>
      <c r="E33" s="643"/>
      <c r="F33" s="644">
        <f t="shared" si="5"/>
        <v>3.1320833333333322E-3</v>
      </c>
      <c r="G33" s="363">
        <f t="shared" si="0"/>
        <v>2</v>
      </c>
      <c r="H33" s="819">
        <f t="shared" si="1"/>
        <v>-211.15008524125403</v>
      </c>
      <c r="I33" s="819"/>
      <c r="J33" s="819"/>
      <c r="K33" s="819">
        <f t="shared" si="2"/>
        <v>-33918.759808469265</v>
      </c>
    </row>
    <row r="34" spans="1:13" s="564" customFormat="1" ht="12.75">
      <c r="A34" s="621" t="s">
        <v>78</v>
      </c>
      <c r="B34" s="642" t="str">
        <f t="shared" si="3"/>
        <v>Year 2020</v>
      </c>
      <c r="C34" s="621"/>
      <c r="D34" s="819">
        <f t="shared" si="4"/>
        <v>33707.609723228008</v>
      </c>
      <c r="E34" s="643"/>
      <c r="F34" s="644">
        <f t="shared" si="5"/>
        <v>3.1320833333333322E-3</v>
      </c>
      <c r="G34" s="363">
        <f t="shared" si="0"/>
        <v>1</v>
      </c>
      <c r="H34" s="821">
        <f t="shared" si="1"/>
        <v>-105.57504262062702</v>
      </c>
      <c r="I34" s="819"/>
      <c r="J34" s="819"/>
      <c r="K34" s="819">
        <f t="shared" si="2"/>
        <v>-33813.184765848637</v>
      </c>
    </row>
    <row r="35" spans="1:13" s="564" customFormat="1" ht="12.75">
      <c r="A35" s="621"/>
      <c r="B35" s="621"/>
      <c r="C35" s="621"/>
      <c r="D35" s="819"/>
      <c r="E35" s="643"/>
      <c r="F35" s="644"/>
      <c r="G35" s="363"/>
      <c r="H35" s="819">
        <f>SUM(H23:H34)</f>
        <v>-8234.8533244089085</v>
      </c>
      <c r="I35" s="819"/>
      <c r="J35" s="819"/>
      <c r="K35" s="820">
        <f>SUM(K23:K34)</f>
        <v>-412726.170003145</v>
      </c>
    </row>
    <row r="36" spans="1:13" s="564" customFormat="1" ht="12.75">
      <c r="A36" s="621"/>
      <c r="B36" s="621"/>
      <c r="C36" s="621"/>
      <c r="D36" s="819"/>
      <c r="E36" s="643"/>
      <c r="F36" s="644"/>
      <c r="G36" s="643"/>
      <c r="H36" s="643"/>
      <c r="I36" s="643" t="s">
        <v>2</v>
      </c>
      <c r="J36" s="643"/>
      <c r="K36" s="566"/>
    </row>
    <row r="37" spans="1:13" s="564" customFormat="1" ht="12.75">
      <c r="A37" s="621"/>
      <c r="B37" s="621"/>
      <c r="C37" s="621"/>
      <c r="D37" s="819"/>
      <c r="E37" s="628"/>
      <c r="F37" s="644"/>
      <c r="G37" s="643"/>
      <c r="H37" s="646" t="s">
        <v>617</v>
      </c>
      <c r="I37" s="643"/>
      <c r="J37" s="643"/>
      <c r="K37" s="643"/>
    </row>
    <row r="38" spans="1:13" s="564" customFormat="1" ht="12.75">
      <c r="A38" s="621" t="s">
        <v>711</v>
      </c>
      <c r="B38" s="642" t="str">
        <f>"Year "&amp;$A$6+1</f>
        <v>Year 2021</v>
      </c>
      <c r="C38" s="621"/>
      <c r="D38" s="819">
        <f>K35</f>
        <v>-412726.170003145</v>
      </c>
      <c r="E38" s="628"/>
      <c r="F38" s="644">
        <f>+F34</f>
        <v>3.1320833333333322E-3</v>
      </c>
      <c r="G38" s="643">
        <v>12</v>
      </c>
      <c r="H38" s="643">
        <f>+G38*F38*D38</f>
        <v>-15512.313099568199</v>
      </c>
      <c r="I38" s="643"/>
      <c r="J38" s="643"/>
      <c r="K38" s="645">
        <f>+D38+H38</f>
        <v>-428238.48310271319</v>
      </c>
    </row>
    <row r="39" spans="1:13" s="564" customFormat="1" ht="12.75">
      <c r="A39" s="621"/>
      <c r="B39" s="621"/>
      <c r="C39" s="621"/>
      <c r="D39" s="819"/>
      <c r="E39" s="628"/>
      <c r="F39" s="644"/>
      <c r="G39" s="621"/>
      <c r="H39" s="643"/>
      <c r="I39" s="643"/>
      <c r="J39" s="643"/>
      <c r="K39" s="643"/>
    </row>
    <row r="40" spans="1:13" s="564" customFormat="1" ht="12.75">
      <c r="A40" s="647" t="s">
        <v>618</v>
      </c>
      <c r="B40" s="621"/>
      <c r="C40" s="621"/>
      <c r="D40" s="819"/>
      <c r="E40" s="643"/>
      <c r="F40" s="644"/>
      <c r="G40" s="621"/>
      <c r="H40" s="646" t="s">
        <v>616</v>
      </c>
      <c r="I40" s="643"/>
      <c r="J40" s="643"/>
      <c r="K40" s="643"/>
    </row>
    <row r="41" spans="1:13" s="564" customFormat="1" ht="12.75">
      <c r="A41" s="621" t="s">
        <v>85</v>
      </c>
      <c r="B41" s="642" t="str">
        <f>"Year "&amp;$A$6+2</f>
        <v>Year 2022</v>
      </c>
      <c r="C41" s="621"/>
      <c r="D41" s="820">
        <f>-K38</f>
        <v>428238.48310271319</v>
      </c>
      <c r="E41" s="628"/>
      <c r="F41" s="644">
        <f>+F34</f>
        <v>3.1320833333333322E-3</v>
      </c>
      <c r="G41" s="621"/>
      <c r="H41" s="819">
        <f xml:space="preserve"> -F41*D41</f>
        <v>-1341.2786156179559</v>
      </c>
      <c r="I41" s="819">
        <f>PMT(F41,12,K$38)</f>
        <v>36417.231380088524</v>
      </c>
      <c r="J41" s="819"/>
      <c r="K41" s="819">
        <f>(+D41+D41*F41-I41)*-1</f>
        <v>-393162.53033824259</v>
      </c>
      <c r="L41" s="648"/>
      <c r="M41" s="649"/>
    </row>
    <row r="42" spans="1:13" s="564" customFormat="1" ht="12.75">
      <c r="A42" s="621" t="s">
        <v>84</v>
      </c>
      <c r="B42" s="642" t="str">
        <f>+B41</f>
        <v>Year 2022</v>
      </c>
      <c r="C42" s="621"/>
      <c r="D42" s="819">
        <f>-K41</f>
        <v>393162.53033824259</v>
      </c>
      <c r="E42" s="628"/>
      <c r="F42" s="644">
        <f>+F41</f>
        <v>3.1320833333333322E-3</v>
      </c>
      <c r="G42" s="621"/>
      <c r="H42" s="819">
        <f t="shared" ref="H42:H52" si="6" xml:space="preserve"> -F42*D42</f>
        <v>-1231.4178085635701</v>
      </c>
      <c r="I42" s="819">
        <f>I41</f>
        <v>36417.231380088524</v>
      </c>
      <c r="J42" s="819"/>
      <c r="K42" s="819">
        <f t="shared" ref="K42:K52" si="7">(+D42+D42*F42-I42)*-1</f>
        <v>-357976.71676671761</v>
      </c>
      <c r="L42" s="648"/>
      <c r="M42" s="649"/>
    </row>
    <row r="43" spans="1:13" s="564" customFormat="1" ht="12.75">
      <c r="A43" s="621" t="s">
        <v>83</v>
      </c>
      <c r="B43" s="642" t="str">
        <f>+B42</f>
        <v>Year 2022</v>
      </c>
      <c r="C43" s="621"/>
      <c r="D43" s="819">
        <f t="shared" ref="D43:D52" si="8">-K42</f>
        <v>357976.71676671761</v>
      </c>
      <c r="E43" s="628"/>
      <c r="F43" s="644">
        <f t="shared" ref="F43:F52" si="9">+F42</f>
        <v>3.1320833333333322E-3</v>
      </c>
      <c r="G43" s="621"/>
      <c r="H43" s="819">
        <f t="shared" si="6"/>
        <v>-1121.2129083064231</v>
      </c>
      <c r="I43" s="819">
        <f t="shared" ref="I43:I52" si="10">I42</f>
        <v>36417.231380088524</v>
      </c>
      <c r="J43" s="819"/>
      <c r="K43" s="819">
        <f t="shared" si="7"/>
        <v>-322680.69829493552</v>
      </c>
      <c r="L43" s="648"/>
      <c r="M43" s="649"/>
    </row>
    <row r="44" spans="1:13" s="564" customFormat="1" ht="12.75">
      <c r="A44" s="621" t="s">
        <v>76</v>
      </c>
      <c r="B44" s="642" t="str">
        <f>+B43</f>
        <v>Year 2022</v>
      </c>
      <c r="C44" s="621"/>
      <c r="D44" s="819">
        <f t="shared" si="8"/>
        <v>322680.69829493552</v>
      </c>
      <c r="E44" s="628"/>
      <c r="F44" s="644">
        <f t="shared" si="9"/>
        <v>3.1320833333333322E-3</v>
      </c>
      <c r="G44" s="621"/>
      <c r="H44" s="819">
        <f t="shared" si="6"/>
        <v>-1010.6628371179289</v>
      </c>
      <c r="I44" s="819">
        <f t="shared" si="10"/>
        <v>36417.231380088524</v>
      </c>
      <c r="J44" s="819"/>
      <c r="K44" s="819">
        <f t="shared" si="7"/>
        <v>-287274.12975196488</v>
      </c>
      <c r="L44" s="648"/>
      <c r="M44" s="649"/>
    </row>
    <row r="45" spans="1:13" s="564" customFormat="1" ht="12.75">
      <c r="A45" s="621" t="s">
        <v>75</v>
      </c>
      <c r="B45" s="642" t="str">
        <f>+B44</f>
        <v>Year 2022</v>
      </c>
      <c r="C45" s="621"/>
      <c r="D45" s="819">
        <f t="shared" si="8"/>
        <v>287274.12975196488</v>
      </c>
      <c r="E45" s="628"/>
      <c r="F45" s="644">
        <f t="shared" si="9"/>
        <v>3.1320833333333322E-3</v>
      </c>
      <c r="G45" s="621"/>
      <c r="H45" s="819">
        <f t="shared" si="6"/>
        <v>-899.76651389396636</v>
      </c>
      <c r="I45" s="819">
        <f t="shared" si="10"/>
        <v>36417.231380088524</v>
      </c>
      <c r="J45" s="819"/>
      <c r="K45" s="819">
        <f t="shared" si="7"/>
        <v>-251756.66488577033</v>
      </c>
      <c r="L45" s="648"/>
      <c r="M45" s="649"/>
    </row>
    <row r="46" spans="1:13" s="564" customFormat="1" ht="12.75">
      <c r="A46" s="621" t="s">
        <v>92</v>
      </c>
      <c r="B46" s="642" t="str">
        <f>B45</f>
        <v>Year 2022</v>
      </c>
      <c r="C46" s="621"/>
      <c r="D46" s="819">
        <f t="shared" si="8"/>
        <v>251756.66488577033</v>
      </c>
      <c r="E46" s="628"/>
      <c r="F46" s="644">
        <f t="shared" si="9"/>
        <v>3.1320833333333322E-3</v>
      </c>
      <c r="G46" s="621"/>
      <c r="H46" s="819">
        <f t="shared" si="6"/>
        <v>-788.52285414430617</v>
      </c>
      <c r="I46" s="819">
        <f t="shared" si="10"/>
        <v>36417.231380088524</v>
      </c>
      <c r="J46" s="819"/>
      <c r="K46" s="819">
        <f t="shared" si="7"/>
        <v>-216127.95635982612</v>
      </c>
      <c r="L46" s="648"/>
      <c r="M46" s="649"/>
    </row>
    <row r="47" spans="1:13" s="564" customFormat="1" ht="12.75">
      <c r="A47" s="621" t="s">
        <v>82</v>
      </c>
      <c r="B47" s="642" t="str">
        <f t="shared" ref="B47:B52" si="11">+B46</f>
        <v>Year 2022</v>
      </c>
      <c r="C47" s="621"/>
      <c r="D47" s="819">
        <f t="shared" si="8"/>
        <v>216127.95635982612</v>
      </c>
      <c r="E47" s="628"/>
      <c r="F47" s="644">
        <f t="shared" si="9"/>
        <v>3.1320833333333322E-3</v>
      </c>
      <c r="G47" s="621"/>
      <c r="H47" s="819">
        <f t="shared" si="6"/>
        <v>-676.93076998200513</v>
      </c>
      <c r="I47" s="819">
        <f t="shared" si="10"/>
        <v>36417.231380088524</v>
      </c>
      <c r="J47" s="819"/>
      <c r="K47" s="819">
        <f t="shared" si="7"/>
        <v>-180387.65574971959</v>
      </c>
      <c r="L47" s="648"/>
      <c r="M47" s="649"/>
    </row>
    <row r="48" spans="1:13" s="564" customFormat="1" ht="12.75">
      <c r="A48" s="621" t="s">
        <v>81</v>
      </c>
      <c r="B48" s="642" t="str">
        <f t="shared" si="11"/>
        <v>Year 2022</v>
      </c>
      <c r="C48" s="621"/>
      <c r="D48" s="819">
        <f t="shared" si="8"/>
        <v>180387.65574971959</v>
      </c>
      <c r="E48" s="628"/>
      <c r="F48" s="644">
        <f t="shared" si="9"/>
        <v>3.1320833333333322E-3</v>
      </c>
      <c r="G48" s="621"/>
      <c r="H48" s="819">
        <f t="shared" si="6"/>
        <v>-564.9891701127674</v>
      </c>
      <c r="I48" s="819">
        <f t="shared" si="10"/>
        <v>36417.231380088524</v>
      </c>
      <c r="J48" s="819"/>
      <c r="K48" s="819">
        <f t="shared" si="7"/>
        <v>-144535.41353974384</v>
      </c>
      <c r="L48" s="648"/>
      <c r="M48" s="649"/>
    </row>
    <row r="49" spans="1:13" s="564" customFormat="1" ht="12.75">
      <c r="A49" s="621" t="s">
        <v>80</v>
      </c>
      <c r="B49" s="642" t="str">
        <f t="shared" si="11"/>
        <v>Year 2022</v>
      </c>
      <c r="C49" s="621"/>
      <c r="D49" s="819">
        <f t="shared" si="8"/>
        <v>144535.41353974384</v>
      </c>
      <c r="E49" s="628"/>
      <c r="F49" s="644">
        <f t="shared" si="9"/>
        <v>3.1320833333333322E-3</v>
      </c>
      <c r="G49" s="621"/>
      <c r="H49" s="819">
        <f t="shared" si="6"/>
        <v>-452.69695982427254</v>
      </c>
      <c r="I49" s="819">
        <f t="shared" si="10"/>
        <v>36417.231380088524</v>
      </c>
      <c r="J49" s="819"/>
      <c r="K49" s="819">
        <f t="shared" si="7"/>
        <v>-108570.87911947959</v>
      </c>
      <c r="L49" s="648"/>
      <c r="M49" s="649"/>
    </row>
    <row r="50" spans="1:13" s="564" customFormat="1" ht="12.75">
      <c r="A50" s="621" t="s">
        <v>86</v>
      </c>
      <c r="B50" s="642" t="str">
        <f t="shared" si="11"/>
        <v>Year 2022</v>
      </c>
      <c r="C50" s="621"/>
      <c r="D50" s="819">
        <f t="shared" si="8"/>
        <v>108570.87911947959</v>
      </c>
      <c r="E50" s="628"/>
      <c r="F50" s="644">
        <f t="shared" si="9"/>
        <v>3.1320833333333322E-3</v>
      </c>
      <c r="G50" s="621"/>
      <c r="H50" s="819">
        <f t="shared" si="6"/>
        <v>-340.05304097546991</v>
      </c>
      <c r="I50" s="819">
        <f t="shared" si="10"/>
        <v>36417.231380088524</v>
      </c>
      <c r="J50" s="819"/>
      <c r="K50" s="819">
        <f t="shared" si="7"/>
        <v>-72493.700780366547</v>
      </c>
      <c r="L50" s="648"/>
      <c r="M50" s="649"/>
    </row>
    <row r="51" spans="1:13" s="564" customFormat="1" ht="12.75">
      <c r="A51" s="621" t="s">
        <v>79</v>
      </c>
      <c r="B51" s="642" t="str">
        <f t="shared" si="11"/>
        <v>Year 2022</v>
      </c>
      <c r="C51" s="621"/>
      <c r="D51" s="819">
        <f t="shared" si="8"/>
        <v>72493.700780366547</v>
      </c>
      <c r="E51" s="628"/>
      <c r="F51" s="644">
        <f t="shared" si="9"/>
        <v>3.1320833333333322E-3</v>
      </c>
      <c r="G51" s="621"/>
      <c r="H51" s="819">
        <f t="shared" si="6"/>
        <v>-227.05631198583964</v>
      </c>
      <c r="I51" s="819">
        <f t="shared" si="10"/>
        <v>36417.231380088524</v>
      </c>
      <c r="J51" s="819"/>
      <c r="K51" s="819">
        <f t="shared" si="7"/>
        <v>-36303.525712263865</v>
      </c>
      <c r="L51" s="648"/>
      <c r="M51" s="649"/>
    </row>
    <row r="52" spans="1:13" s="564" customFormat="1" ht="12.75">
      <c r="A52" s="621" t="s">
        <v>78</v>
      </c>
      <c r="B52" s="642" t="str">
        <f t="shared" si="11"/>
        <v>Year 2022</v>
      </c>
      <c r="C52" s="621"/>
      <c r="D52" s="819">
        <f t="shared" si="8"/>
        <v>36303.525712263865</v>
      </c>
      <c r="E52" s="628"/>
      <c r="F52" s="644">
        <f t="shared" si="9"/>
        <v>3.1320833333333322E-3</v>
      </c>
      <c r="G52" s="621"/>
      <c r="H52" s="821">
        <f t="shared" si="6"/>
        <v>-113.70566782461974</v>
      </c>
      <c r="I52" s="819">
        <f t="shared" si="10"/>
        <v>36417.231380088524</v>
      </c>
      <c r="J52" s="819"/>
      <c r="K52" s="819">
        <f t="shared" si="7"/>
        <v>3.637978807091713E-11</v>
      </c>
      <c r="L52" s="648"/>
      <c r="M52" s="649"/>
    </row>
    <row r="53" spans="1:13" s="564" customFormat="1" ht="12.75">
      <c r="A53" s="621"/>
      <c r="B53" s="621"/>
      <c r="C53" s="621"/>
      <c r="D53" s="628"/>
      <c r="E53" s="628"/>
      <c r="F53" s="650"/>
      <c r="G53" s="621"/>
      <c r="H53" s="819">
        <f>SUM(H41:H52)</f>
        <v>-8768.2934583491242</v>
      </c>
      <c r="I53" s="819"/>
      <c r="J53" s="819"/>
      <c r="K53" s="819"/>
      <c r="L53" s="648"/>
      <c r="M53" s="649"/>
    </row>
    <row r="54" spans="1:13" s="564" customFormat="1" ht="12.75">
      <c r="A54" s="566"/>
      <c r="B54" s="566"/>
      <c r="C54" s="566"/>
      <c r="D54" s="566"/>
      <c r="E54" s="566"/>
      <c r="F54" s="566"/>
      <c r="G54" s="566"/>
      <c r="H54" s="566"/>
      <c r="I54" s="566"/>
      <c r="J54" s="566"/>
      <c r="K54" s="566"/>
    </row>
    <row r="55" spans="1:13" s="564" customFormat="1" ht="12.75">
      <c r="A55" s="621" t="s">
        <v>619</v>
      </c>
      <c r="B55" s="566"/>
      <c r="C55" s="566"/>
      <c r="D55" s="566"/>
      <c r="E55" s="566"/>
      <c r="F55" s="566"/>
      <c r="G55" s="566"/>
      <c r="H55" s="566"/>
      <c r="I55" s="651">
        <f>SUM(I41:I52)*-1</f>
        <v>-437006.77656106238</v>
      </c>
      <c r="J55" s="566"/>
      <c r="K55" s="566"/>
    </row>
    <row r="56" spans="1:13" s="564" customFormat="1" ht="12.75">
      <c r="A56" s="621" t="s">
        <v>620</v>
      </c>
      <c r="B56" s="566"/>
      <c r="C56" s="566"/>
      <c r="D56" s="566"/>
      <c r="E56" s="566"/>
      <c r="F56" s="566"/>
      <c r="G56" s="566"/>
      <c r="H56" s="566"/>
      <c r="I56" s="651">
        <f>+G9</f>
        <v>404491.31667873613</v>
      </c>
      <c r="J56" s="566"/>
      <c r="K56" s="566"/>
    </row>
    <row r="57" spans="1:13" s="564" customFormat="1" ht="12.75">
      <c r="A57" s="621" t="s">
        <v>621</v>
      </c>
      <c r="B57" s="566"/>
      <c r="C57" s="566"/>
      <c r="D57" s="566"/>
      <c r="E57" s="566"/>
      <c r="F57" s="566"/>
      <c r="G57" s="566"/>
      <c r="H57" s="566"/>
      <c r="I57" s="651">
        <f>(I55+I56)</f>
        <v>-32515.459882326249</v>
      </c>
      <c r="J57" s="566"/>
      <c r="K57" s="566"/>
    </row>
    <row r="59" spans="1:13" ht="16.5">
      <c r="A59" s="612"/>
      <c r="B59" s="601"/>
      <c r="C59" s="601"/>
      <c r="D59" s="601"/>
      <c r="E59" s="601"/>
      <c r="F59" s="613"/>
      <c r="G59" s="601"/>
      <c r="H59" s="601"/>
      <c r="I59" s="614"/>
      <c r="J59" s="601"/>
      <c r="K59" s="601"/>
    </row>
    <row r="60" spans="1:13" ht="15.75">
      <c r="A60" s="611"/>
      <c r="B60" s="601"/>
      <c r="C60" s="601"/>
      <c r="D60" s="601"/>
      <c r="E60" s="601"/>
      <c r="F60" s="601"/>
      <c r="G60" s="601"/>
      <c r="H60" s="601"/>
      <c r="I60" s="601"/>
      <c r="J60" s="601"/>
      <c r="K60" s="601"/>
    </row>
    <row r="61" spans="1:13" ht="15.75">
      <c r="A61" s="615"/>
      <c r="F61" s="616"/>
      <c r="I61" s="617"/>
    </row>
    <row r="62" spans="1:13">
      <c r="D62" s="618"/>
      <c r="F62" s="616"/>
      <c r="I62" s="617"/>
    </row>
    <row r="63" spans="1:13">
      <c r="I63" s="618"/>
    </row>
  </sheetData>
  <customSheetViews>
    <customSheetView guid="{63AFAF34-E340-4B5E-A289-FFB7051CA9B6}" scale="80" showPageBreaks="1" view="pageBreakPreview">
      <selection activeCell="I36" sqref="I36"/>
      <pageMargins left="0.75" right="0.75" top="1" bottom="1" header="0.5" footer="0.5"/>
      <pageSetup scale="47" orientation="portrait" r:id="rId1"/>
      <headerFooter alignWithMargins="0"/>
    </customSheetView>
    <customSheetView guid="{F1DC5514-577A-46EB-866C-26F0BED2C286}" scale="80" showPageBreaks="1" fitToPage="1" view="pageBreakPreview">
      <selection sqref="A1:K1"/>
      <pageMargins left="0.75" right="0.75" top="1" bottom="1" header="0.5" footer="0.5"/>
      <printOptions horizontalCentered="1"/>
      <pageSetup scale="59" orientation="landscape" r:id="rId2"/>
      <headerFooter alignWithMargins="0"/>
    </customSheetView>
  </customSheetViews>
  <mergeCells count="3">
    <mergeCell ref="A1:K1"/>
    <mergeCell ref="A2:K2"/>
    <mergeCell ref="A3:K3"/>
  </mergeCells>
  <pageMargins left="0.75" right="0.75" top="1" bottom="1" header="0.5" footer="0.5"/>
  <pageSetup scale="60"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Normal="75" zoomScaleSheetLayoutView="100" workbookViewId="0">
      <selection activeCell="E29" sqref="E29"/>
    </sheetView>
  </sheetViews>
  <sheetFormatPr defaultColWidth="8.88671875" defaultRowHeight="12.75"/>
  <cols>
    <col min="1" max="1" width="8.77734375" style="577" customWidth="1"/>
    <col min="2" max="2" width="9.109375" style="577" bestFit="1" customWidth="1"/>
    <col min="3" max="3" width="8.88671875" style="577"/>
    <col min="4" max="4" width="16.33203125" style="577" customWidth="1"/>
    <col min="5" max="5" width="8.88671875" style="577"/>
    <col min="6" max="6" width="9.33203125" style="577" bestFit="1" customWidth="1"/>
    <col min="7" max="7" width="14.21875" style="577" bestFit="1" customWidth="1"/>
    <col min="8" max="8" width="9.88671875" style="577" customWidth="1"/>
    <col min="9" max="9" width="20.44140625" style="577" bestFit="1" customWidth="1"/>
    <col min="10" max="16384" width="8.88671875" style="577"/>
  </cols>
  <sheetData>
    <row r="1" spans="1:8">
      <c r="D1" s="701" t="s">
        <v>623</v>
      </c>
    </row>
    <row r="2" spans="1:8">
      <c r="D2" s="701" t="s">
        <v>424</v>
      </c>
    </row>
    <row r="3" spans="1:8">
      <c r="D3" s="701" t="str">
        <f>+'Attachment H-30A'!D5</f>
        <v>Transource Maryland, LLC</v>
      </c>
    </row>
    <row r="4" spans="1:8">
      <c r="A4" s="716"/>
    </row>
    <row r="6" spans="1:8" ht="32.25" customHeight="1">
      <c r="A6" s="1026" t="s">
        <v>470</v>
      </c>
      <c r="B6" s="1026"/>
      <c r="C6" s="1026"/>
      <c r="D6" s="1026"/>
      <c r="E6" s="1026"/>
      <c r="F6" s="1026"/>
      <c r="G6" s="1026"/>
      <c r="H6" s="717"/>
    </row>
    <row r="7" spans="1:8">
      <c r="A7" s="718"/>
      <c r="B7" s="717"/>
      <c r="C7" s="717"/>
      <c r="D7" s="717"/>
      <c r="E7" s="717"/>
      <c r="F7" s="717"/>
      <c r="G7" s="719"/>
      <c r="H7" s="717"/>
    </row>
    <row r="8" spans="1:8">
      <c r="A8" s="718"/>
      <c r="B8" s="717"/>
      <c r="C8" s="717"/>
      <c r="D8" s="717"/>
      <c r="E8" s="717"/>
      <c r="F8" s="717"/>
      <c r="G8" s="719"/>
      <c r="H8" s="717"/>
    </row>
    <row r="9" spans="1:8">
      <c r="G9" s="720"/>
    </row>
    <row r="10" spans="1:8">
      <c r="A10" s="721"/>
      <c r="B10" s="722" t="s">
        <v>469</v>
      </c>
    </row>
    <row r="11" spans="1:8">
      <c r="A11" s="758">
        <v>1</v>
      </c>
      <c r="C11" s="722" t="s">
        <v>425</v>
      </c>
      <c r="D11" s="321"/>
      <c r="E11" s="803">
        <v>4.9599999999999998E-2</v>
      </c>
      <c r="F11" s="412"/>
      <c r="G11" s="412"/>
      <c r="H11" s="412"/>
    </row>
    <row r="12" spans="1:8">
      <c r="A12" s="758">
        <v>2</v>
      </c>
      <c r="C12" s="722" t="s">
        <v>426</v>
      </c>
      <c r="D12" s="321"/>
      <c r="E12" s="803">
        <v>4.9599999999999998E-2</v>
      </c>
      <c r="F12" s="412"/>
      <c r="G12" s="412"/>
      <c r="H12" s="412"/>
    </row>
    <row r="13" spans="1:8">
      <c r="A13" s="758">
        <v>3</v>
      </c>
      <c r="C13" s="722" t="s">
        <v>427</v>
      </c>
      <c r="D13" s="321"/>
      <c r="E13" s="803">
        <v>4.9599999999999998E-2</v>
      </c>
      <c r="F13" s="412"/>
      <c r="G13" s="412"/>
      <c r="H13" s="412"/>
    </row>
    <row r="14" spans="1:8">
      <c r="A14" s="758">
        <v>4</v>
      </c>
      <c r="C14" s="722" t="s">
        <v>428</v>
      </c>
      <c r="D14" s="321"/>
      <c r="E14" s="803">
        <v>4.7500000000000001E-2</v>
      </c>
      <c r="F14" s="412"/>
      <c r="G14" s="412"/>
      <c r="H14" s="412"/>
    </row>
    <row r="15" spans="1:8">
      <c r="A15" s="758">
        <v>5</v>
      </c>
      <c r="C15" s="722" t="s">
        <v>429</v>
      </c>
      <c r="D15" s="321"/>
      <c r="E15" s="803">
        <v>4.7500000000000001E-2</v>
      </c>
      <c r="F15" s="412"/>
      <c r="G15" s="412"/>
      <c r="H15" s="412"/>
    </row>
    <row r="16" spans="1:8">
      <c r="A16" s="758">
        <v>6</v>
      </c>
      <c r="C16" s="722" t="s">
        <v>430</v>
      </c>
      <c r="D16" s="321"/>
      <c r="E16" s="803">
        <v>4.7500000000000001E-2</v>
      </c>
      <c r="F16" s="412"/>
      <c r="G16" s="412"/>
      <c r="H16" s="412"/>
    </row>
    <row r="17" spans="1:8">
      <c r="A17" s="758">
        <v>7</v>
      </c>
      <c r="C17" s="722" t="s">
        <v>431</v>
      </c>
      <c r="D17" s="321"/>
      <c r="E17" s="803">
        <v>3.4299999999999997E-2</v>
      </c>
      <c r="F17" s="412"/>
      <c r="G17" s="412"/>
      <c r="H17" s="412"/>
    </row>
    <row r="18" spans="1:8">
      <c r="A18" s="758">
        <v>8</v>
      </c>
      <c r="C18" s="722" t="s">
        <v>432</v>
      </c>
      <c r="D18" s="321"/>
      <c r="E18" s="803">
        <v>3.4299999999999997E-2</v>
      </c>
      <c r="F18" s="412"/>
      <c r="G18" s="412"/>
      <c r="H18" s="412"/>
    </row>
    <row r="19" spans="1:8">
      <c r="A19" s="758">
        <v>9</v>
      </c>
      <c r="C19" s="722" t="s">
        <v>433</v>
      </c>
      <c r="D19" s="321"/>
      <c r="E19" s="803">
        <v>3.4299999999999997E-2</v>
      </c>
      <c r="F19" s="412"/>
      <c r="G19" s="412"/>
      <c r="H19" s="412"/>
    </row>
    <row r="20" spans="1:8">
      <c r="A20" s="758">
        <v>10</v>
      </c>
      <c r="C20" s="722" t="s">
        <v>434</v>
      </c>
      <c r="D20" s="321"/>
      <c r="E20" s="803">
        <v>3.2500000000000001E-2</v>
      </c>
      <c r="F20" s="412"/>
      <c r="G20" s="412"/>
      <c r="H20" s="412"/>
    </row>
    <row r="21" spans="1:8">
      <c r="A21" s="758">
        <v>11</v>
      </c>
      <c r="C21" s="722" t="s">
        <v>435</v>
      </c>
      <c r="D21" s="321"/>
      <c r="E21" s="803">
        <v>3.2500000000000001E-2</v>
      </c>
      <c r="F21" s="412"/>
      <c r="G21" s="412"/>
      <c r="H21" s="412"/>
    </row>
    <row r="22" spans="1:8">
      <c r="A22" s="758">
        <v>12</v>
      </c>
      <c r="C22" s="722" t="s">
        <v>436</v>
      </c>
      <c r="D22" s="321"/>
      <c r="E22" s="803">
        <v>3.2500000000000001E-2</v>
      </c>
      <c r="F22" s="412"/>
      <c r="G22" s="412"/>
      <c r="H22" s="412"/>
    </row>
    <row r="23" spans="1:8">
      <c r="A23" s="758">
        <f>+A22+1</f>
        <v>13</v>
      </c>
      <c r="C23" s="722" t="s">
        <v>571</v>
      </c>
      <c r="D23" s="321"/>
      <c r="E23" s="803">
        <v>3.2500000000000001E-2</v>
      </c>
      <c r="F23" s="412"/>
      <c r="G23" s="412"/>
      <c r="H23" s="412"/>
    </row>
    <row r="24" spans="1:8">
      <c r="A24" s="758">
        <f t="shared" ref="A24:A30" si="0">+A23+1</f>
        <v>14</v>
      </c>
      <c r="C24" s="722" t="s">
        <v>572</v>
      </c>
      <c r="D24" s="321"/>
      <c r="E24" s="803">
        <v>3.2500000000000001E-2</v>
      </c>
      <c r="F24" s="412"/>
      <c r="G24" s="412"/>
      <c r="H24" s="412"/>
    </row>
    <row r="25" spans="1:8">
      <c r="A25" s="758">
        <f t="shared" si="0"/>
        <v>15</v>
      </c>
      <c r="C25" s="722" t="s">
        <v>573</v>
      </c>
      <c r="D25" s="321"/>
      <c r="E25" s="803">
        <v>3.2500000000000001E-2</v>
      </c>
      <c r="F25" s="412"/>
      <c r="G25" s="412"/>
      <c r="H25" s="412"/>
    </row>
    <row r="26" spans="1:8">
      <c r="A26" s="758">
        <f t="shared" si="0"/>
        <v>16</v>
      </c>
      <c r="C26" s="722" t="s">
        <v>574</v>
      </c>
      <c r="D26" s="321"/>
      <c r="E26" s="803">
        <v>3.2500000000000001E-2</v>
      </c>
      <c r="F26" s="412"/>
      <c r="G26" s="412"/>
      <c r="H26" s="412"/>
    </row>
    <row r="27" spans="1:8">
      <c r="A27" s="758">
        <f t="shared" si="0"/>
        <v>17</v>
      </c>
      <c r="C27" s="722" t="s">
        <v>575</v>
      </c>
      <c r="D27" s="321"/>
      <c r="E27" s="803">
        <v>3.2500000000000001E-2</v>
      </c>
      <c r="F27" s="412"/>
      <c r="G27" s="412"/>
      <c r="H27" s="412"/>
    </row>
    <row r="28" spans="1:8">
      <c r="A28" s="758">
        <f t="shared" si="0"/>
        <v>18</v>
      </c>
      <c r="C28" s="722" t="s">
        <v>752</v>
      </c>
      <c r="D28" s="321"/>
      <c r="E28" s="803">
        <v>3.2500000000000001E-2</v>
      </c>
      <c r="F28" s="412"/>
      <c r="G28" s="412"/>
      <c r="H28" s="412"/>
    </row>
    <row r="29" spans="1:8">
      <c r="A29" s="758">
        <f t="shared" si="0"/>
        <v>19</v>
      </c>
      <c r="C29" s="722" t="s">
        <v>753</v>
      </c>
      <c r="D29" s="321"/>
      <c r="E29" s="803">
        <v>3.2500000000000001E-2</v>
      </c>
      <c r="F29" s="412"/>
      <c r="G29" s="412"/>
      <c r="H29" s="412"/>
    </row>
    <row r="30" spans="1:8">
      <c r="A30" s="758">
        <f t="shared" si="0"/>
        <v>20</v>
      </c>
      <c r="C30" s="722" t="s">
        <v>754</v>
      </c>
      <c r="D30" s="321"/>
      <c r="E30" s="803">
        <v>3.2500000000000001E-2</v>
      </c>
      <c r="F30" s="412"/>
      <c r="G30" s="412"/>
      <c r="H30" s="412"/>
    </row>
    <row r="31" spans="1:8">
      <c r="A31" s="758"/>
      <c r="C31" s="718"/>
      <c r="D31" s="723"/>
      <c r="E31" s="723"/>
      <c r="F31" s="412"/>
      <c r="G31" s="412"/>
      <c r="H31" s="321"/>
    </row>
    <row r="32" spans="1:8">
      <c r="A32" s="758">
        <f>+A30+1</f>
        <v>21</v>
      </c>
      <c r="B32" s="724" t="s">
        <v>570</v>
      </c>
      <c r="C32" s="717"/>
      <c r="D32" s="723"/>
      <c r="E32" s="725">
        <f>+AVERAGE(E11:E30)</f>
        <v>3.7584999999999986E-2</v>
      </c>
      <c r="F32" s="412"/>
      <c r="G32" s="412"/>
      <c r="H32" s="321"/>
    </row>
    <row r="33" spans="1:8">
      <c r="A33" s="758">
        <f>+A32+1</f>
        <v>22</v>
      </c>
      <c r="B33" s="577" t="s">
        <v>473</v>
      </c>
      <c r="E33" s="213">
        <f>+E32/12</f>
        <v>3.1320833333333322E-3</v>
      </c>
    </row>
    <row r="34" spans="1:8">
      <c r="E34" s="726"/>
    </row>
    <row r="35" spans="1:8" ht="36" customHeight="1">
      <c r="A35" s="1027" t="s">
        <v>755</v>
      </c>
      <c r="B35" s="1027"/>
      <c r="C35" s="1027"/>
      <c r="D35" s="1027"/>
      <c r="E35" s="1027"/>
      <c r="F35" s="1027"/>
      <c r="G35" s="1027"/>
      <c r="H35" s="806"/>
    </row>
  </sheetData>
  <customSheetViews>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1"/>
    </customSheetView>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2"/>
    </customSheetView>
  </customSheetViews>
  <mergeCells count="2">
    <mergeCell ref="A6:G6"/>
    <mergeCell ref="A35:G35"/>
  </mergeCells>
  <phoneticPr fontId="0" type="noConversion"/>
  <printOptions horizontalCentered="1"/>
  <pageMargins left="1" right="1" top="1" bottom="1" header="0.5" footer="0.5"/>
  <pageSetup scale="97" orientation="landscap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sqref="A1:F1"/>
    </sheetView>
  </sheetViews>
  <sheetFormatPr defaultColWidth="8.88671875" defaultRowHeight="15.75"/>
  <cols>
    <col min="1" max="1" width="8.88671875" style="225"/>
    <col min="2" max="2" width="43.77734375" style="225" customWidth="1"/>
    <col min="3" max="3" width="20.6640625" style="225" bestFit="1" customWidth="1"/>
    <col min="4" max="5" width="16.88671875" style="225" bestFit="1" customWidth="1"/>
    <col min="6" max="6" width="12.109375" style="225" customWidth="1"/>
    <col min="7" max="8" width="11.88671875" style="225" bestFit="1" customWidth="1"/>
    <col min="9" max="16384" width="8.88671875" style="225"/>
  </cols>
  <sheetData>
    <row r="1" spans="1:9">
      <c r="A1" s="1025" t="s">
        <v>186</v>
      </c>
      <c r="B1" s="1025"/>
      <c r="C1" s="1025"/>
      <c r="D1" s="1025"/>
      <c r="E1" s="1025"/>
      <c r="F1" s="1025"/>
    </row>
    <row r="2" spans="1:9">
      <c r="A2" s="1028" t="s">
        <v>384</v>
      </c>
      <c r="B2" s="1028"/>
      <c r="C2" s="1028"/>
      <c r="D2" s="1028"/>
      <c r="E2" s="1028"/>
      <c r="F2" s="1028"/>
    </row>
    <row r="3" spans="1:9">
      <c r="A3" s="1025" t="str">
        <f>+'Attachment H-30A'!D5</f>
        <v>Transource Maryland, LLC</v>
      </c>
      <c r="B3" s="1025"/>
      <c r="C3" s="1025"/>
      <c r="D3" s="1025"/>
      <c r="E3" s="1025"/>
      <c r="F3" s="1025"/>
      <c r="G3" s="694"/>
      <c r="H3" s="694"/>
    </row>
    <row r="4" spans="1:9">
      <c r="A4" s="695"/>
      <c r="C4" s="696"/>
      <c r="G4" s="694"/>
      <c r="H4" s="694"/>
    </row>
    <row r="5" spans="1:9">
      <c r="A5" s="302"/>
      <c r="B5" s="308" t="s">
        <v>263</v>
      </c>
      <c r="C5" s="309"/>
      <c r="D5" s="302"/>
      <c r="E5" s="310"/>
      <c r="F5" s="321"/>
      <c r="G5" s="697"/>
      <c r="H5" s="697"/>
    </row>
    <row r="6" spans="1:9" s="692" customFormat="1">
      <c r="A6" s="302"/>
      <c r="B6" s="308"/>
      <c r="C6" s="309"/>
      <c r="D6" s="311" t="s">
        <v>314</v>
      </c>
      <c r="E6" s="792" t="s">
        <v>315</v>
      </c>
      <c r="F6" s="312" t="s">
        <v>13</v>
      </c>
      <c r="G6" s="698"/>
      <c r="H6" s="698"/>
      <c r="I6" s="698"/>
    </row>
    <row r="7" spans="1:9">
      <c r="A7" s="493" t="s">
        <v>148</v>
      </c>
      <c r="B7" s="313"/>
      <c r="C7" s="313"/>
      <c r="D7" s="312" t="s">
        <v>190</v>
      </c>
      <c r="E7" s="793" t="s">
        <v>191</v>
      </c>
      <c r="F7" s="312" t="s">
        <v>640</v>
      </c>
      <c r="G7" s="699"/>
      <c r="H7" s="699"/>
      <c r="I7" s="693"/>
    </row>
    <row r="8" spans="1:9" ht="26.25">
      <c r="A8" s="302">
        <v>1</v>
      </c>
      <c r="B8" s="321"/>
      <c r="C8" s="303"/>
      <c r="D8" s="304" t="s">
        <v>742</v>
      </c>
      <c r="E8" s="794" t="s">
        <v>742</v>
      </c>
      <c r="F8" s="702"/>
      <c r="G8" s="319"/>
      <c r="H8" s="319"/>
      <c r="I8" s="319"/>
    </row>
    <row r="9" spans="1:9">
      <c r="A9" s="302">
        <v>2</v>
      </c>
      <c r="B9" s="305" t="s">
        <v>523</v>
      </c>
      <c r="C9" s="305" t="s">
        <v>295</v>
      </c>
      <c r="D9" s="498">
        <f>-98328251+5994383</f>
        <v>-92333868</v>
      </c>
      <c r="E9" s="498">
        <v>8386137</v>
      </c>
      <c r="F9" s="321"/>
      <c r="G9" s="295"/>
      <c r="H9" s="295"/>
      <c r="I9" s="278"/>
    </row>
    <row r="10" spans="1:9">
      <c r="A10" s="302">
        <v>3</v>
      </c>
      <c r="B10" s="305" t="s">
        <v>316</v>
      </c>
      <c r="C10" s="305" t="s">
        <v>295</v>
      </c>
      <c r="D10" s="498">
        <f>+D9*((16980+297)/(16980+17214+48+297))</f>
        <v>-46186983.91487883</v>
      </c>
      <c r="E10" s="498">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498">
        <v>1573181281</v>
      </c>
      <c r="E12" s="498">
        <f>243676962-51943652</f>
        <v>191733310</v>
      </c>
      <c r="F12" s="321"/>
      <c r="G12" s="318"/>
      <c r="H12" s="318"/>
      <c r="I12" s="545"/>
    </row>
    <row r="13" spans="1:9">
      <c r="A13" s="302">
        <v>6</v>
      </c>
      <c r="B13" s="305" t="s">
        <v>320</v>
      </c>
      <c r="C13" s="305" t="s">
        <v>321</v>
      </c>
      <c r="D13" s="315">
        <f>IFERROR(D11/D12,0)</f>
        <v>-2.9333481552607649E-2</v>
      </c>
      <c r="E13" s="315">
        <f>IFERROR(E11/E12,0)</f>
        <v>2.5642232015562511E-2</v>
      </c>
      <c r="F13" s="316"/>
      <c r="G13" s="48"/>
      <c r="H13" s="48"/>
      <c r="I13" s="545"/>
    </row>
    <row r="14" spans="1:9">
      <c r="A14" s="302">
        <v>7</v>
      </c>
      <c r="B14" s="305" t="s">
        <v>524</v>
      </c>
      <c r="C14" s="305" t="s">
        <v>374</v>
      </c>
      <c r="D14" s="980">
        <v>216774.45000000004</v>
      </c>
      <c r="E14" s="980">
        <v>0</v>
      </c>
      <c r="F14" s="316"/>
      <c r="G14" s="539"/>
      <c r="H14" s="539"/>
      <c r="I14" s="278"/>
    </row>
    <row r="15" spans="1:9">
      <c r="A15" s="302">
        <v>8</v>
      </c>
      <c r="B15" s="305" t="s">
        <v>381</v>
      </c>
      <c r="C15" s="305" t="s">
        <v>322</v>
      </c>
      <c r="D15" s="703">
        <f>D13*D14</f>
        <v>-6358.7493301516706</v>
      </c>
      <c r="E15" s="703">
        <f>E13*E14</f>
        <v>0</v>
      </c>
      <c r="F15" s="536">
        <f>SUM(D15:E15)</f>
        <v>-6358.7493301516706</v>
      </c>
      <c r="G15" s="278"/>
      <c r="H15" s="278"/>
      <c r="I15" s="278"/>
    </row>
    <row r="16" spans="1:9">
      <c r="A16" s="302">
        <v>9</v>
      </c>
      <c r="B16" s="317"/>
      <c r="C16" s="305"/>
      <c r="D16" s="305"/>
      <c r="E16" s="577"/>
      <c r="F16" s="316"/>
      <c r="G16" s="278"/>
      <c r="H16" s="278"/>
      <c r="I16" s="545"/>
    </row>
    <row r="17" spans="1:17">
      <c r="A17" s="353"/>
      <c r="B17" s="321"/>
      <c r="C17" s="321"/>
      <c r="D17" s="321"/>
      <c r="E17" s="321"/>
      <c r="F17" s="316"/>
      <c r="G17" s="693"/>
      <c r="H17" s="693"/>
      <c r="I17" s="693"/>
    </row>
    <row r="18" spans="1:17">
      <c r="A18" s="214">
        <v>10</v>
      </c>
      <c r="B18" s="317" t="s">
        <v>698</v>
      </c>
      <c r="C18" s="321"/>
      <c r="D18" s="788"/>
      <c r="E18" s="788"/>
      <c r="F18" s="789">
        <v>0</v>
      </c>
      <c r="G18" s="539"/>
      <c r="H18" s="539"/>
      <c r="I18" s="539"/>
      <c r="J18" s="539"/>
      <c r="K18" s="539"/>
      <c r="L18" s="539"/>
      <c r="M18" s="539"/>
      <c r="N18" s="539"/>
      <c r="O18" s="539"/>
      <c r="P18" s="539"/>
      <c r="Q18" s="539"/>
    </row>
    <row r="19" spans="1:17">
      <c r="A19" s="494"/>
      <c r="B19" s="321"/>
      <c r="C19" s="321"/>
      <c r="D19" s="321"/>
      <c r="E19" s="321"/>
      <c r="F19" s="321"/>
      <c r="G19" s="539"/>
      <c r="H19" s="539"/>
      <c r="I19" s="539"/>
      <c r="J19" s="539"/>
      <c r="K19" s="539"/>
      <c r="L19" s="539"/>
      <c r="M19" s="539"/>
      <c r="N19" s="539"/>
      <c r="O19" s="539"/>
      <c r="P19" s="539"/>
      <c r="Q19" s="539"/>
    </row>
    <row r="20" spans="1:17">
      <c r="B20" s="539"/>
      <c r="C20" s="321"/>
      <c r="D20" s="321"/>
      <c r="E20" s="321"/>
      <c r="F20" s="321"/>
      <c r="G20" s="307"/>
      <c r="H20" s="307"/>
      <c r="I20" s="307"/>
      <c r="J20" s="307"/>
      <c r="K20" s="307"/>
      <c r="L20" s="307"/>
      <c r="M20" s="307"/>
      <c r="N20" s="307"/>
      <c r="O20" s="307"/>
      <c r="P20" s="307"/>
      <c r="Q20" s="307"/>
    </row>
    <row r="21" spans="1:17">
      <c r="A21" s="495" t="s">
        <v>525</v>
      </c>
      <c r="B21" s="539"/>
      <c r="C21" s="321"/>
      <c r="D21" s="321"/>
      <c r="E21" s="321"/>
      <c r="F21" s="321"/>
      <c r="G21" s="693"/>
      <c r="H21" s="693"/>
      <c r="I21" s="693"/>
    </row>
    <row r="22" spans="1:17" ht="26.25" customHeight="1">
      <c r="A22" s="561" t="s">
        <v>62</v>
      </c>
      <c r="B22" s="993" t="s">
        <v>766</v>
      </c>
      <c r="C22" s="993"/>
      <c r="D22" s="993"/>
      <c r="E22" s="993"/>
      <c r="F22" s="993"/>
      <c r="G22" s="693"/>
      <c r="H22" s="693"/>
      <c r="I22" s="693"/>
    </row>
    <row r="23" spans="1:17">
      <c r="A23" s="707"/>
      <c r="B23" s="707"/>
      <c r="C23" s="798"/>
      <c r="D23" s="798"/>
      <c r="E23" s="798"/>
      <c r="F23" s="798"/>
      <c r="G23" s="693"/>
      <c r="H23" s="693"/>
      <c r="I23" s="693"/>
    </row>
    <row r="24" spans="1:17" ht="27.75" customHeight="1">
      <c r="A24" s="822" t="s">
        <v>63</v>
      </c>
      <c r="B24" s="985" t="s">
        <v>832</v>
      </c>
      <c r="C24" s="985"/>
      <c r="D24" s="985"/>
      <c r="E24" s="985"/>
      <c r="F24" s="985"/>
      <c r="G24" s="693"/>
      <c r="H24" s="693"/>
      <c r="I24" s="693"/>
    </row>
    <row r="25" spans="1:17">
      <c r="A25" s="707"/>
      <c r="B25" s="707"/>
      <c r="C25" s="707"/>
      <c r="D25" s="707"/>
      <c r="E25" s="707"/>
      <c r="F25" s="707"/>
      <c r="G25" s="693"/>
      <c r="H25" s="693"/>
      <c r="I25" s="693"/>
    </row>
    <row r="26" spans="1:17">
      <c r="A26" s="822" t="s">
        <v>64</v>
      </c>
      <c r="B26" s="799" t="s">
        <v>732</v>
      </c>
      <c r="C26" s="823"/>
      <c r="D26" s="823"/>
      <c r="E26" s="707"/>
      <c r="F26" s="707"/>
      <c r="G26" s="693"/>
      <c r="H26" s="693"/>
      <c r="I26" s="693"/>
    </row>
    <row r="27" spans="1:17">
      <c r="G27" s="693"/>
      <c r="H27" s="693"/>
      <c r="I27" s="693"/>
    </row>
    <row r="28" spans="1:17">
      <c r="G28" s="693"/>
      <c r="H28" s="693"/>
      <c r="I28" s="693"/>
    </row>
    <row r="29" spans="1:17" s="692" customFormat="1">
      <c r="B29" s="700"/>
      <c r="C29" s="700"/>
      <c r="D29" s="700"/>
      <c r="G29" s="693"/>
      <c r="H29" s="693"/>
      <c r="I29" s="693"/>
    </row>
    <row r="30" spans="1:17" s="692" customFormat="1">
      <c r="B30" s="700"/>
      <c r="C30" s="700"/>
      <c r="D30" s="700"/>
      <c r="G30" s="693"/>
      <c r="H30" s="693"/>
      <c r="I30" s="693"/>
    </row>
    <row r="31" spans="1:17" s="692" customFormat="1">
      <c r="B31" s="700"/>
      <c r="C31" s="700"/>
      <c r="D31" s="700"/>
    </row>
    <row r="32" spans="1:17" s="692" customFormat="1">
      <c r="B32" s="700"/>
      <c r="C32" s="700"/>
      <c r="D32" s="700"/>
    </row>
    <row r="33" spans="2:4" s="692" customFormat="1">
      <c r="B33" s="700"/>
      <c r="C33" s="700"/>
      <c r="D33" s="700"/>
    </row>
    <row r="34" spans="2:4" s="692" customFormat="1"/>
  </sheetData>
  <customSheetViews>
    <customSheetView guid="{63AFAF34-E340-4B5E-A289-FFB7051CA9B6}" showPageBreaks="1" fitToPage="1">
      <selection activeCell="D9" sqref="D9"/>
      <pageMargins left="0.7" right="0.7" top="0.75" bottom="0.75" header="0.3" footer="0.3"/>
      <pageSetup scale="91" orientation="landscape" r:id="rId1"/>
    </customSheetView>
    <customSheetView guid="{F1DC5514-577A-46EB-866C-26F0BED2C286}" scale="75" showPageBreaks="1" fitToPage="1" view="pageBreakPreview">
      <selection sqref="A1:F1"/>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86"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5" zoomScaleNormal="90" zoomScaleSheetLayoutView="85" workbookViewId="0">
      <selection sqref="A1:G1"/>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11.6640625" style="347" customWidth="1"/>
    <col min="6" max="6" width="14.21875" style="347" customWidth="1"/>
    <col min="7" max="7" width="13" style="347" bestFit="1" customWidth="1"/>
    <col min="8" max="8" width="11.109375" style="347" bestFit="1" customWidth="1"/>
    <col min="9" max="9" width="11.77734375" style="347" customWidth="1"/>
    <col min="10" max="10" width="11.886718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15" customHeight="1">
      <c r="A1" s="1030" t="s">
        <v>382</v>
      </c>
      <c r="B1" s="1030"/>
      <c r="C1" s="1030"/>
      <c r="D1" s="1030"/>
      <c r="E1" s="1030"/>
      <c r="F1" s="1030"/>
      <c r="G1" s="1030"/>
      <c r="H1" s="358"/>
      <c r="I1" s="358"/>
      <c r="J1" s="358"/>
      <c r="K1" s="358"/>
    </row>
    <row r="2" spans="1:12" s="333" customFormat="1">
      <c r="A2" s="1030" t="s">
        <v>703</v>
      </c>
      <c r="B2" s="1030"/>
      <c r="C2" s="1030"/>
      <c r="D2" s="1030"/>
      <c r="E2" s="1030"/>
      <c r="F2" s="1030"/>
      <c r="G2" s="1030"/>
      <c r="H2" s="358"/>
      <c r="I2" s="358"/>
      <c r="J2" s="358"/>
      <c r="K2" s="358"/>
    </row>
    <row r="3" spans="1:12" s="333" customFormat="1" ht="15" customHeight="1">
      <c r="A3" s="1008" t="str">
        <f>+'Attachment H-30A'!D5</f>
        <v>Transource Maryland, LLC</v>
      </c>
      <c r="B3" s="1008"/>
      <c r="C3" s="1008"/>
      <c r="D3" s="1008"/>
      <c r="E3" s="1008"/>
      <c r="F3" s="1008"/>
      <c r="G3" s="1008"/>
      <c r="H3" s="38"/>
      <c r="I3" s="38"/>
      <c r="J3" s="38"/>
      <c r="K3" s="38"/>
      <c r="L3" s="334"/>
    </row>
    <row r="4" spans="1:12" s="333" customFormat="1">
      <c r="A4" s="382"/>
      <c r="L4" s="334"/>
    </row>
    <row r="5" spans="1:12" s="333" customFormat="1" ht="35.25" customHeight="1">
      <c r="A5" s="996" t="s">
        <v>884</v>
      </c>
      <c r="B5" s="996"/>
      <c r="C5" s="996"/>
      <c r="D5" s="996"/>
      <c r="E5" s="996"/>
      <c r="F5" s="996"/>
      <c r="G5" s="996"/>
      <c r="H5" s="996"/>
      <c r="I5" s="996"/>
      <c r="J5" s="334"/>
      <c r="K5" s="334"/>
      <c r="L5" s="334"/>
    </row>
    <row r="6" spans="1:12" s="333" customFormat="1" ht="27" customHeight="1">
      <c r="A6" s="996" t="s">
        <v>725</v>
      </c>
      <c r="B6" s="996"/>
      <c r="C6" s="996"/>
      <c r="D6" s="996"/>
      <c r="E6" s="996"/>
      <c r="F6" s="996"/>
      <c r="G6" s="996"/>
      <c r="H6" s="996"/>
      <c r="I6" s="996"/>
      <c r="J6" s="334"/>
      <c r="K6" s="334"/>
      <c r="L6" s="334"/>
    </row>
    <row r="7" spans="1:12" s="333" customFormat="1" ht="31.5" customHeight="1">
      <c r="A7" s="1031" t="s">
        <v>726</v>
      </c>
      <c r="B7" s="1031"/>
      <c r="C7" s="1031"/>
      <c r="D7" s="1031"/>
      <c r="E7" s="1031"/>
      <c r="F7" s="1031"/>
      <c r="G7" s="1031"/>
      <c r="H7" s="1031"/>
      <c r="I7" s="1031"/>
      <c r="J7" s="348"/>
      <c r="K7" s="348"/>
      <c r="L7" s="383"/>
    </row>
    <row r="8" spans="1:12" s="333" customFormat="1" ht="18.75" customHeight="1">
      <c r="A8" s="996" t="s">
        <v>699</v>
      </c>
      <c r="B8" s="996"/>
      <c r="C8" s="996"/>
      <c r="D8" s="996"/>
      <c r="E8" s="996"/>
      <c r="F8" s="996"/>
      <c r="G8" s="996"/>
      <c r="H8" s="996"/>
      <c r="I8" s="996"/>
      <c r="J8" s="348"/>
      <c r="K8" s="348"/>
      <c r="L8" s="383"/>
    </row>
    <row r="9" spans="1:12" s="333" customFormat="1" ht="31.5" customHeight="1">
      <c r="A9" s="996" t="s">
        <v>710</v>
      </c>
      <c r="B9" s="996"/>
      <c r="C9" s="996"/>
      <c r="D9" s="996"/>
      <c r="E9" s="996"/>
      <c r="F9" s="996"/>
      <c r="G9" s="996"/>
      <c r="H9" s="996"/>
      <c r="I9" s="996"/>
      <c r="J9" s="348"/>
      <c r="K9" s="348"/>
      <c r="L9" s="710"/>
    </row>
    <row r="10" spans="1:12" s="333" customFormat="1" ht="29.25" customHeight="1">
      <c r="A10" s="219" t="s">
        <v>189</v>
      </c>
      <c r="C10" s="334"/>
      <c r="D10" s="334"/>
      <c r="E10" s="334"/>
      <c r="F10" s="334"/>
      <c r="G10" s="336"/>
      <c r="H10" s="334"/>
      <c r="I10" s="334"/>
      <c r="J10" s="334"/>
      <c r="K10" s="334"/>
      <c r="L10" s="334"/>
    </row>
    <row r="11" spans="1:12" s="333" customFormat="1" ht="16.5" customHeight="1">
      <c r="A11" s="384">
        <v>1</v>
      </c>
      <c r="B11" s="333" t="s">
        <v>596</v>
      </c>
      <c r="C11" s="379"/>
      <c r="D11" s="350" t="e">
        <f>I33</f>
        <v>#DIV/0!</v>
      </c>
      <c r="E11" s="379"/>
      <c r="F11" s="379"/>
      <c r="H11" s="334"/>
      <c r="I11" s="334"/>
      <c r="J11" s="334"/>
      <c r="K11" s="334"/>
      <c r="L11" s="334"/>
    </row>
    <row r="12" spans="1:12" s="333" customFormat="1" ht="16.5" customHeight="1">
      <c r="A12" s="384">
        <f>+A11+1</f>
        <v>2</v>
      </c>
      <c r="B12" s="333" t="s">
        <v>471</v>
      </c>
      <c r="C12" s="379"/>
      <c r="D12" s="350" t="e">
        <f>+G53</f>
        <v>#DIV/0!</v>
      </c>
      <c r="E12" s="379"/>
      <c r="F12" s="379"/>
      <c r="H12" s="334"/>
      <c r="I12" s="334"/>
      <c r="J12" s="334"/>
      <c r="K12" s="334"/>
      <c r="L12" s="334"/>
    </row>
    <row r="13" spans="1:12" s="333" customFormat="1" ht="16.5" customHeight="1">
      <c r="A13" s="384">
        <f>+A12+1</f>
        <v>3</v>
      </c>
      <c r="B13" s="355" t="s">
        <v>398</v>
      </c>
      <c r="C13" s="379"/>
      <c r="D13" s="356" t="e">
        <f>+D11+D12</f>
        <v>#DIV/0!</v>
      </c>
      <c r="E13" s="379"/>
      <c r="F13" s="379"/>
      <c r="H13" s="334"/>
      <c r="I13" s="334"/>
      <c r="J13" s="334"/>
      <c r="K13" s="334"/>
      <c r="L13" s="334"/>
    </row>
    <row r="14" spans="1:12" s="333" customFormat="1" ht="6" customHeight="1">
      <c r="A14" s="384"/>
      <c r="B14" s="337"/>
      <c r="C14" s="379"/>
      <c r="D14" s="366"/>
      <c r="E14" s="379"/>
      <c r="F14" s="379"/>
      <c r="H14" s="334"/>
      <c r="I14" s="334"/>
      <c r="J14" s="334"/>
      <c r="K14" s="334"/>
      <c r="L14" s="334"/>
    </row>
    <row r="15" spans="1:12" s="333" customFormat="1" ht="16.5" customHeight="1">
      <c r="A15" s="384"/>
      <c r="B15" s="337" t="s">
        <v>462</v>
      </c>
      <c r="C15" s="379"/>
      <c r="D15" s="366"/>
      <c r="E15" s="379"/>
      <c r="F15" s="379"/>
      <c r="H15" s="334"/>
      <c r="I15" s="334"/>
      <c r="J15" s="334"/>
      <c r="K15" s="334"/>
      <c r="L15" s="334"/>
    </row>
    <row r="16" spans="1:12" s="333" customFormat="1" ht="16.5" customHeight="1">
      <c r="A16" s="384">
        <f>A13+1</f>
        <v>4</v>
      </c>
      <c r="B16" s="334" t="s">
        <v>463</v>
      </c>
      <c r="C16" s="379"/>
      <c r="D16" s="965">
        <v>0</v>
      </c>
      <c r="E16" s="379"/>
      <c r="F16" s="379"/>
      <c r="H16" s="334"/>
      <c r="I16" s="334"/>
      <c r="J16" s="334"/>
      <c r="K16" s="334"/>
      <c r="L16" s="334"/>
    </row>
    <row r="17" spans="1:13" s="333" customFormat="1" ht="16.5" customHeight="1">
      <c r="A17" s="384">
        <f>A16+1</f>
        <v>5</v>
      </c>
      <c r="B17" s="334" t="s">
        <v>468</v>
      </c>
      <c r="C17" s="379"/>
      <c r="D17" s="967">
        <v>0</v>
      </c>
      <c r="E17" s="379"/>
      <c r="F17" s="379"/>
      <c r="H17" s="334"/>
      <c r="I17" s="334"/>
      <c r="J17" s="334"/>
      <c r="K17" s="334"/>
      <c r="L17" s="334"/>
    </row>
    <row r="18" spans="1:13" s="333" customFormat="1" ht="60.75" customHeight="1">
      <c r="A18" s="384"/>
      <c r="B18" s="3" t="s">
        <v>411</v>
      </c>
      <c r="C18" s="379"/>
      <c r="D18" s="364" t="s">
        <v>727</v>
      </c>
      <c r="E18" s="364" t="s">
        <v>464</v>
      </c>
      <c r="F18" s="397" t="s">
        <v>465</v>
      </c>
      <c r="G18" s="397" t="s">
        <v>723</v>
      </c>
      <c r="H18" s="397" t="s">
        <v>466</v>
      </c>
      <c r="I18" s="397" t="s">
        <v>467</v>
      </c>
      <c r="J18" s="334"/>
      <c r="K18" s="334"/>
      <c r="L18" s="334"/>
      <c r="M18" s="334"/>
    </row>
    <row r="19" spans="1:13" s="333" customFormat="1" ht="21" customHeight="1">
      <c r="A19" s="384"/>
      <c r="B19" s="380" t="s">
        <v>190</v>
      </c>
      <c r="C19" s="379"/>
      <c r="D19" s="365" t="s">
        <v>191</v>
      </c>
      <c r="E19" s="365" t="s">
        <v>192</v>
      </c>
      <c r="F19" s="365" t="s">
        <v>193</v>
      </c>
      <c r="G19" s="365" t="s">
        <v>195</v>
      </c>
      <c r="H19" s="365" t="s">
        <v>194</v>
      </c>
      <c r="I19" s="365" t="s">
        <v>196</v>
      </c>
      <c r="J19" s="334"/>
      <c r="K19" s="334"/>
      <c r="L19" s="334"/>
      <c r="M19" s="334"/>
    </row>
    <row r="20" spans="1:13" s="333" customFormat="1" ht="16.5" customHeight="1">
      <c r="A20" s="384">
        <f>A17+1</f>
        <v>6</v>
      </c>
      <c r="B20" s="5" t="s">
        <v>187</v>
      </c>
      <c r="C20" s="379"/>
      <c r="D20" s="970">
        <v>0</v>
      </c>
      <c r="E20" s="970">
        <v>0</v>
      </c>
      <c r="F20" s="295">
        <f>D20-E20</f>
        <v>0</v>
      </c>
      <c r="G20" s="828">
        <f>($D$16/12)*F20</f>
        <v>0</v>
      </c>
      <c r="H20" s="295">
        <f>($D$17/12)*E20</f>
        <v>0</v>
      </c>
      <c r="I20" s="334"/>
      <c r="J20" s="334"/>
      <c r="K20" s="334"/>
      <c r="L20" s="334"/>
      <c r="M20" s="334"/>
    </row>
    <row r="21" spans="1:13" s="333" customFormat="1" ht="16.5" customHeight="1">
      <c r="A21" s="384">
        <f>+A20+1</f>
        <v>7</v>
      </c>
      <c r="B21" s="5" t="s">
        <v>85</v>
      </c>
      <c r="C21" s="379"/>
      <c r="D21" s="970">
        <v>0</v>
      </c>
      <c r="E21" s="970">
        <v>0</v>
      </c>
      <c r="F21" s="295">
        <f t="shared" ref="F21:F32" si="0">D21-E21</f>
        <v>0</v>
      </c>
      <c r="G21" s="828">
        <f t="shared" ref="G21:G32" si="1">($D$16/12)*F21</f>
        <v>0</v>
      </c>
      <c r="H21" s="295">
        <f t="shared" ref="H21:H32" si="2">($D$17/12)*E21</f>
        <v>0</v>
      </c>
      <c r="I21" s="334"/>
      <c r="J21" s="334"/>
      <c r="K21" s="334"/>
      <c r="L21" s="334"/>
      <c r="M21" s="334"/>
    </row>
    <row r="22" spans="1:13" s="333" customFormat="1" ht="16.5" customHeight="1">
      <c r="A22" s="384">
        <f t="shared" ref="A22:A33" si="3">+A21+1</f>
        <v>8</v>
      </c>
      <c r="B22" s="1" t="s">
        <v>84</v>
      </c>
      <c r="C22" s="379"/>
      <c r="D22" s="970">
        <v>0</v>
      </c>
      <c r="E22" s="970">
        <v>0</v>
      </c>
      <c r="F22" s="295">
        <f t="shared" si="0"/>
        <v>0</v>
      </c>
      <c r="G22" s="828">
        <f t="shared" si="1"/>
        <v>0</v>
      </c>
      <c r="H22" s="295">
        <f t="shared" si="2"/>
        <v>0</v>
      </c>
      <c r="I22" s="334"/>
      <c r="J22" s="334"/>
      <c r="K22" s="334"/>
      <c r="L22" s="334"/>
      <c r="M22" s="334"/>
    </row>
    <row r="23" spans="1:13" s="333" customFormat="1" ht="16.5" customHeight="1">
      <c r="A23" s="384">
        <f t="shared" si="3"/>
        <v>9</v>
      </c>
      <c r="B23" s="1" t="s">
        <v>164</v>
      </c>
      <c r="C23" s="379"/>
      <c r="D23" s="970">
        <v>0</v>
      </c>
      <c r="E23" s="970">
        <v>0</v>
      </c>
      <c r="F23" s="295">
        <f t="shared" si="0"/>
        <v>0</v>
      </c>
      <c r="G23" s="828">
        <f>($D$16/12)*F23</f>
        <v>0</v>
      </c>
      <c r="H23" s="295">
        <f t="shared" si="2"/>
        <v>0</v>
      </c>
      <c r="I23" s="334"/>
      <c r="J23" s="334"/>
      <c r="K23" s="334"/>
      <c r="L23" s="334"/>
      <c r="M23" s="334"/>
    </row>
    <row r="24" spans="1:13" s="333" customFormat="1" ht="16.5" customHeight="1">
      <c r="A24" s="384">
        <f t="shared" si="3"/>
        <v>10</v>
      </c>
      <c r="B24" s="1" t="s">
        <v>76</v>
      </c>
      <c r="C24" s="379"/>
      <c r="D24" s="970">
        <v>0</v>
      </c>
      <c r="E24" s="970">
        <v>0</v>
      </c>
      <c r="F24" s="295">
        <f t="shared" si="0"/>
        <v>0</v>
      </c>
      <c r="G24" s="828">
        <f t="shared" si="1"/>
        <v>0</v>
      </c>
      <c r="H24" s="295">
        <f>($D$17/12)*E24</f>
        <v>0</v>
      </c>
      <c r="I24" s="334"/>
      <c r="J24" s="334"/>
      <c r="K24" s="334"/>
      <c r="L24" s="334"/>
      <c r="M24" s="334"/>
    </row>
    <row r="25" spans="1:13" s="333" customFormat="1" ht="16.5" customHeight="1">
      <c r="A25" s="384">
        <f t="shared" si="3"/>
        <v>11</v>
      </c>
      <c r="B25" s="1" t="s">
        <v>75</v>
      </c>
      <c r="C25" s="379"/>
      <c r="D25" s="970">
        <v>0</v>
      </c>
      <c r="E25" s="970">
        <v>0</v>
      </c>
      <c r="F25" s="295">
        <f t="shared" si="0"/>
        <v>0</v>
      </c>
      <c r="G25" s="828">
        <f t="shared" si="1"/>
        <v>0</v>
      </c>
      <c r="H25" s="295">
        <f t="shared" si="2"/>
        <v>0</v>
      </c>
      <c r="I25" s="334"/>
      <c r="J25" s="334"/>
      <c r="K25" s="334"/>
      <c r="L25" s="334"/>
      <c r="M25" s="334"/>
    </row>
    <row r="26" spans="1:13" s="333" customFormat="1" ht="16.5" customHeight="1">
      <c r="A26" s="384">
        <f t="shared" si="3"/>
        <v>12</v>
      </c>
      <c r="B26" s="1" t="s">
        <v>92</v>
      </c>
      <c r="C26" s="379"/>
      <c r="D26" s="970">
        <v>0</v>
      </c>
      <c r="E26" s="970">
        <v>0</v>
      </c>
      <c r="F26" s="295">
        <f t="shared" si="0"/>
        <v>0</v>
      </c>
      <c r="G26" s="828">
        <f t="shared" si="1"/>
        <v>0</v>
      </c>
      <c r="H26" s="295">
        <f t="shared" si="2"/>
        <v>0</v>
      </c>
      <c r="I26" s="334"/>
      <c r="J26" s="334"/>
      <c r="K26" s="334"/>
      <c r="L26" s="334"/>
      <c r="M26" s="334"/>
    </row>
    <row r="27" spans="1:13" s="333" customFormat="1" ht="16.5" customHeight="1">
      <c r="A27" s="384">
        <f t="shared" si="3"/>
        <v>13</v>
      </c>
      <c r="B27" s="1" t="s">
        <v>82</v>
      </c>
      <c r="C27" s="379"/>
      <c r="D27" s="970">
        <v>0</v>
      </c>
      <c r="E27" s="970">
        <v>0</v>
      </c>
      <c r="F27" s="295">
        <f t="shared" si="0"/>
        <v>0</v>
      </c>
      <c r="G27" s="828">
        <f t="shared" si="1"/>
        <v>0</v>
      </c>
      <c r="H27" s="295">
        <f t="shared" si="2"/>
        <v>0</v>
      </c>
      <c r="I27" s="334"/>
      <c r="J27" s="334"/>
      <c r="K27" s="334"/>
      <c r="L27" s="334"/>
      <c r="M27" s="334"/>
    </row>
    <row r="28" spans="1:13" s="333" customFormat="1" ht="16.5" customHeight="1">
      <c r="A28" s="384">
        <f t="shared" si="3"/>
        <v>14</v>
      </c>
      <c r="B28" s="1" t="s">
        <v>165</v>
      </c>
      <c r="C28" s="379"/>
      <c r="D28" s="970">
        <v>0</v>
      </c>
      <c r="E28" s="970">
        <v>0</v>
      </c>
      <c r="F28" s="295">
        <f t="shared" si="0"/>
        <v>0</v>
      </c>
      <c r="G28" s="828">
        <f>($D$16/12)*F28</f>
        <v>0</v>
      </c>
      <c r="H28" s="295">
        <f t="shared" si="2"/>
        <v>0</v>
      </c>
      <c r="I28" s="334"/>
      <c r="J28" s="334"/>
      <c r="K28" s="334"/>
      <c r="L28" s="334"/>
      <c r="M28" s="334"/>
    </row>
    <row r="29" spans="1:13" s="333" customFormat="1" ht="16.5" customHeight="1">
      <c r="A29" s="384">
        <f t="shared" si="3"/>
        <v>15</v>
      </c>
      <c r="B29" s="1" t="s">
        <v>80</v>
      </c>
      <c r="C29" s="379"/>
      <c r="D29" s="970">
        <v>0</v>
      </c>
      <c r="E29" s="970">
        <v>0</v>
      </c>
      <c r="F29" s="295">
        <f t="shared" si="0"/>
        <v>0</v>
      </c>
      <c r="G29" s="828">
        <f t="shared" si="1"/>
        <v>0</v>
      </c>
      <c r="H29" s="295">
        <f t="shared" si="2"/>
        <v>0</v>
      </c>
      <c r="I29" s="334"/>
      <c r="J29" s="334"/>
      <c r="K29" s="334"/>
      <c r="L29" s="334"/>
      <c r="M29" s="334"/>
    </row>
    <row r="30" spans="1:13" s="333" customFormat="1" ht="16.5" customHeight="1">
      <c r="A30" s="384">
        <f t="shared" si="3"/>
        <v>16</v>
      </c>
      <c r="B30" s="1" t="s">
        <v>86</v>
      </c>
      <c r="C30" s="379"/>
      <c r="D30" s="970">
        <v>0</v>
      </c>
      <c r="E30" s="970">
        <v>0</v>
      </c>
      <c r="F30" s="295">
        <f t="shared" si="0"/>
        <v>0</v>
      </c>
      <c r="G30" s="828">
        <f t="shared" si="1"/>
        <v>0</v>
      </c>
      <c r="H30" s="295">
        <f t="shared" si="2"/>
        <v>0</v>
      </c>
      <c r="I30" s="334"/>
      <c r="J30" s="334"/>
      <c r="K30" s="334"/>
      <c r="L30" s="334"/>
      <c r="M30" s="334"/>
    </row>
    <row r="31" spans="1:13" s="333" customFormat="1" ht="16.5" customHeight="1">
      <c r="A31" s="384">
        <f t="shared" si="3"/>
        <v>17</v>
      </c>
      <c r="B31" s="1" t="s">
        <v>79</v>
      </c>
      <c r="C31" s="379"/>
      <c r="D31" s="970">
        <v>0</v>
      </c>
      <c r="E31" s="970">
        <v>0</v>
      </c>
      <c r="F31" s="295">
        <f t="shared" si="0"/>
        <v>0</v>
      </c>
      <c r="G31" s="828">
        <f t="shared" si="1"/>
        <v>0</v>
      </c>
      <c r="H31" s="295">
        <f t="shared" si="2"/>
        <v>0</v>
      </c>
      <c r="I31" s="334"/>
      <c r="J31" s="334"/>
      <c r="K31" s="334"/>
      <c r="L31" s="334"/>
      <c r="M31" s="334"/>
    </row>
    <row r="32" spans="1:13" s="333" customFormat="1" ht="16.5" customHeight="1">
      <c r="A32" s="384">
        <f t="shared" si="3"/>
        <v>18</v>
      </c>
      <c r="B32" s="1" t="s">
        <v>188</v>
      </c>
      <c r="C32" s="379"/>
      <c r="D32" s="969">
        <v>0</v>
      </c>
      <c r="E32" s="969">
        <v>0</v>
      </c>
      <c r="F32" s="830">
        <f t="shared" si="0"/>
        <v>0</v>
      </c>
      <c r="G32" s="829">
        <f t="shared" si="1"/>
        <v>0</v>
      </c>
      <c r="H32" s="830">
        <f t="shared" si="2"/>
        <v>0</v>
      </c>
      <c r="I32" s="398"/>
      <c r="J32" s="334"/>
      <c r="K32" s="334"/>
      <c r="L32" s="334"/>
      <c r="M32" s="334"/>
    </row>
    <row r="33" spans="1:13" s="333" customFormat="1" ht="16.5" customHeight="1">
      <c r="A33" s="384">
        <f t="shared" si="3"/>
        <v>19</v>
      </c>
      <c r="B33" s="7" t="s">
        <v>242</v>
      </c>
      <c r="C33" s="379"/>
      <c r="D33" s="831"/>
      <c r="E33" s="399">
        <f>SUM(E20:E32)/13</f>
        <v>0</v>
      </c>
      <c r="F33" s="831"/>
      <c r="G33" s="828">
        <f>SUM(G20:G32)</f>
        <v>0</v>
      </c>
      <c r="H33" s="295">
        <f>SUM(H20:H32)</f>
        <v>0</v>
      </c>
      <c r="I33" s="350" t="e">
        <f>(G33+H33)/E33</f>
        <v>#DIV/0!</v>
      </c>
      <c r="J33" s="334"/>
      <c r="K33" s="334"/>
      <c r="L33" s="334"/>
      <c r="M33" s="334"/>
    </row>
    <row r="34" spans="1:13" s="333" customFormat="1" ht="21" customHeight="1">
      <c r="A34" s="384"/>
      <c r="B34" s="400"/>
      <c r="C34" s="334"/>
      <c r="D34" s="334"/>
      <c r="E34" s="334"/>
      <c r="F34" s="334"/>
      <c r="G34" s="336"/>
      <c r="H34" s="340"/>
      <c r="I34" s="334"/>
      <c r="J34" s="334"/>
      <c r="K34" s="334"/>
      <c r="L34" s="334"/>
    </row>
    <row r="35" spans="1:13" s="333" customFormat="1" ht="15.75" customHeight="1">
      <c r="A35" s="384"/>
      <c r="B35" s="996" t="s">
        <v>663</v>
      </c>
      <c r="C35" s="996"/>
      <c r="D35" s="996"/>
      <c r="E35" s="996"/>
      <c r="F35" s="996"/>
      <c r="G35" s="996"/>
      <c r="H35" s="996"/>
      <c r="I35" s="996"/>
      <c r="J35" s="334"/>
      <c r="K35" s="334"/>
      <c r="L35" s="334"/>
    </row>
    <row r="36" spans="1:13" s="333" customFormat="1">
      <c r="A36" s="384"/>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4"/>
      <c r="B37" s="337" t="s">
        <v>386</v>
      </c>
      <c r="C37" s="357" t="s">
        <v>387</v>
      </c>
      <c r="D37" s="294" t="s">
        <v>401</v>
      </c>
      <c r="E37" s="359" t="s">
        <v>406</v>
      </c>
      <c r="F37" s="359" t="s">
        <v>403</v>
      </c>
      <c r="G37" s="359" t="s">
        <v>412</v>
      </c>
      <c r="H37" s="359" t="s">
        <v>407</v>
      </c>
      <c r="I37" s="359" t="s">
        <v>408</v>
      </c>
      <c r="J37" s="334"/>
      <c r="K37" s="334"/>
      <c r="L37" s="334"/>
    </row>
    <row r="38" spans="1:13" s="333" customFormat="1">
      <c r="A38" s="384">
        <f>+A33+1</f>
        <v>20</v>
      </c>
      <c r="B38" s="334" t="s">
        <v>388</v>
      </c>
      <c r="C38" s="966"/>
      <c r="D38" s="978"/>
      <c r="E38" s="966"/>
      <c r="F38" s="966"/>
      <c r="G38" s="363" t="e">
        <f t="shared" ref="G38:G43" si="4">+D38/F38</f>
        <v>#DIV/0!</v>
      </c>
      <c r="H38" s="824">
        <v>0</v>
      </c>
      <c r="I38" s="363" t="e">
        <f t="shared" ref="I38:I43" si="5">MAX(+D38-G38-H38,0)</f>
        <v>#DIV/0!</v>
      </c>
      <c r="J38" s="353"/>
      <c r="K38" s="340"/>
      <c r="L38" s="334"/>
    </row>
    <row r="39" spans="1:13" s="333" customFormat="1">
      <c r="A39" s="384">
        <f>+A38+1</f>
        <v>21</v>
      </c>
      <c r="B39" s="334" t="s">
        <v>389</v>
      </c>
      <c r="C39" s="966"/>
      <c r="D39" s="978"/>
      <c r="E39" s="966"/>
      <c r="F39" s="966"/>
      <c r="G39" s="363" t="e">
        <f t="shared" si="4"/>
        <v>#DIV/0!</v>
      </c>
      <c r="H39" s="824">
        <v>0</v>
      </c>
      <c r="I39" s="363" t="e">
        <f t="shared" si="5"/>
        <v>#DIV/0!</v>
      </c>
      <c r="J39" s="341"/>
      <c r="K39" s="334"/>
      <c r="L39" s="334"/>
      <c r="M39" s="342"/>
    </row>
    <row r="40" spans="1:13" s="333" customFormat="1">
      <c r="A40" s="384">
        <f t="shared" ref="A40:A53" si="6">+A39+1</f>
        <v>22</v>
      </c>
      <c r="B40" s="334" t="s">
        <v>390</v>
      </c>
      <c r="C40" s="966"/>
      <c r="D40" s="978"/>
      <c r="E40" s="966"/>
      <c r="F40" s="966"/>
      <c r="G40" s="363" t="e">
        <f t="shared" si="4"/>
        <v>#DIV/0!</v>
      </c>
      <c r="H40" s="824">
        <v>0</v>
      </c>
      <c r="I40" s="363" t="e">
        <f t="shared" si="5"/>
        <v>#DIV/0!</v>
      </c>
      <c r="J40" s="341"/>
      <c r="K40" s="343"/>
      <c r="L40" s="334"/>
    </row>
    <row r="41" spans="1:13" s="333" customFormat="1">
      <c r="A41" s="384">
        <f t="shared" si="6"/>
        <v>23</v>
      </c>
      <c r="B41" s="334" t="s">
        <v>391</v>
      </c>
      <c r="C41" s="966"/>
      <c r="D41" s="978"/>
      <c r="E41" s="966"/>
      <c r="F41" s="966"/>
      <c r="G41" s="363" t="e">
        <f t="shared" si="4"/>
        <v>#DIV/0!</v>
      </c>
      <c r="H41" s="824">
        <v>0</v>
      </c>
      <c r="I41" s="363" t="e">
        <f t="shared" si="5"/>
        <v>#DIV/0!</v>
      </c>
      <c r="J41" s="334"/>
      <c r="K41" s="334"/>
      <c r="L41" s="334"/>
    </row>
    <row r="42" spans="1:13" s="333" customFormat="1">
      <c r="A42" s="384">
        <f t="shared" si="6"/>
        <v>24</v>
      </c>
      <c r="B42" s="334" t="s">
        <v>392</v>
      </c>
      <c r="C42" s="966"/>
      <c r="D42" s="978"/>
      <c r="E42" s="966"/>
      <c r="F42" s="966"/>
      <c r="G42" s="363" t="e">
        <f t="shared" si="4"/>
        <v>#DIV/0!</v>
      </c>
      <c r="H42" s="824">
        <v>0</v>
      </c>
      <c r="I42" s="363" t="e">
        <f t="shared" si="5"/>
        <v>#DIV/0!</v>
      </c>
      <c r="J42" s="341"/>
      <c r="K42" s="334"/>
      <c r="L42" s="334"/>
    </row>
    <row r="43" spans="1:13" s="333" customFormat="1">
      <c r="A43" s="384">
        <f t="shared" si="6"/>
        <v>25</v>
      </c>
      <c r="B43" s="334" t="s">
        <v>404</v>
      </c>
      <c r="C43" s="966"/>
      <c r="D43" s="978"/>
      <c r="E43" s="966"/>
      <c r="F43" s="966"/>
      <c r="G43" s="363" t="e">
        <f t="shared" si="4"/>
        <v>#DIV/0!</v>
      </c>
      <c r="H43" s="824">
        <v>0</v>
      </c>
      <c r="I43" s="363" t="e">
        <f t="shared" si="5"/>
        <v>#DIV/0!</v>
      </c>
      <c r="J43" s="341"/>
      <c r="K43" s="334"/>
      <c r="L43" s="334"/>
    </row>
    <row r="44" spans="1:13" s="333" customFormat="1">
      <c r="A44" s="384">
        <f t="shared" si="6"/>
        <v>26</v>
      </c>
      <c r="B44" s="351" t="s">
        <v>413</v>
      </c>
      <c r="C44" s="354"/>
      <c r="D44" s="585">
        <f>SUM(D38:D43)</f>
        <v>0</v>
      </c>
      <c r="E44" s="360"/>
      <c r="F44" s="351"/>
      <c r="G44" s="585" t="e">
        <f>SUM(G38:G43)</f>
        <v>#DIV/0!</v>
      </c>
      <c r="H44" s="825">
        <f>SUM(H38:H43)</f>
        <v>0</v>
      </c>
      <c r="I44" s="585" t="e">
        <f>SUM(I38:I43)</f>
        <v>#DIV/0!</v>
      </c>
      <c r="J44" s="334"/>
      <c r="K44" s="334"/>
      <c r="L44" s="334"/>
    </row>
    <row r="45" spans="1:13" s="333" customFormat="1">
      <c r="A45" s="384">
        <f t="shared" si="6"/>
        <v>27</v>
      </c>
      <c r="B45" s="334"/>
      <c r="C45" s="341"/>
      <c r="D45" s="295"/>
      <c r="E45" s="295"/>
      <c r="G45" s="826"/>
      <c r="H45" s="826"/>
      <c r="I45" s="826"/>
      <c r="J45" s="334"/>
      <c r="K45" s="340"/>
      <c r="L45" s="334"/>
    </row>
    <row r="46" spans="1:13" s="333" customFormat="1">
      <c r="A46" s="384">
        <f t="shared" si="6"/>
        <v>28</v>
      </c>
      <c r="B46" s="337" t="s">
        <v>409</v>
      </c>
      <c r="C46" s="341"/>
      <c r="D46" s="295"/>
      <c r="E46" s="295"/>
      <c r="G46" s="826"/>
      <c r="H46" s="827"/>
      <c r="I46" s="827"/>
      <c r="J46" s="334"/>
      <c r="K46" s="344"/>
      <c r="L46" s="334"/>
    </row>
    <row r="47" spans="1:13" s="333" customFormat="1">
      <c r="A47" s="384">
        <f t="shared" si="6"/>
        <v>29</v>
      </c>
      <c r="B47" s="334" t="s">
        <v>393</v>
      </c>
      <c r="C47" s="966"/>
      <c r="D47" s="978"/>
      <c r="E47" s="966"/>
      <c r="F47" s="173" t="s">
        <v>410</v>
      </c>
      <c r="G47" s="363">
        <f>D47</f>
        <v>0</v>
      </c>
      <c r="H47" s="827" t="s">
        <v>410</v>
      </c>
      <c r="I47" s="827" t="s">
        <v>410</v>
      </c>
      <c r="J47" s="334"/>
      <c r="K47" s="344"/>
      <c r="L47" s="334"/>
    </row>
    <row r="48" spans="1:13" s="333" customFormat="1">
      <c r="A48" s="384">
        <f t="shared" si="6"/>
        <v>30</v>
      </c>
      <c r="B48" s="334" t="s">
        <v>394</v>
      </c>
      <c r="C48" s="966"/>
      <c r="D48" s="978"/>
      <c r="E48" s="966"/>
      <c r="F48" s="173" t="s">
        <v>410</v>
      </c>
      <c r="G48" s="363">
        <f>D48</f>
        <v>0</v>
      </c>
      <c r="H48" s="827" t="s">
        <v>410</v>
      </c>
      <c r="I48" s="827" t="s">
        <v>410</v>
      </c>
      <c r="J48" s="334"/>
      <c r="K48" s="344"/>
      <c r="L48" s="334"/>
    </row>
    <row r="49" spans="1:12" s="333" customFormat="1">
      <c r="A49" s="384">
        <f t="shared" si="6"/>
        <v>31</v>
      </c>
      <c r="B49" s="334" t="s">
        <v>395</v>
      </c>
      <c r="C49" s="976"/>
      <c r="D49" s="970"/>
      <c r="E49" s="976"/>
      <c r="F49" s="173" t="s">
        <v>410</v>
      </c>
      <c r="G49" s="363">
        <f>D49</f>
        <v>0</v>
      </c>
      <c r="H49" s="827" t="s">
        <v>410</v>
      </c>
      <c r="I49" s="827" t="s">
        <v>410</v>
      </c>
      <c r="J49" s="341"/>
      <c r="L49" s="334"/>
    </row>
    <row r="50" spans="1:12" s="333" customFormat="1">
      <c r="A50" s="384">
        <f t="shared" si="6"/>
        <v>32</v>
      </c>
      <c r="B50" s="334" t="s">
        <v>397</v>
      </c>
      <c r="C50" s="977"/>
      <c r="D50" s="970"/>
      <c r="E50" s="970"/>
      <c r="F50" s="173" t="s">
        <v>410</v>
      </c>
      <c r="G50" s="363">
        <f>D50</f>
        <v>0</v>
      </c>
      <c r="H50" s="827" t="s">
        <v>410</v>
      </c>
      <c r="I50" s="827" t="s">
        <v>410</v>
      </c>
      <c r="J50" s="334"/>
      <c r="K50" s="334"/>
      <c r="L50" s="334"/>
    </row>
    <row r="51" spans="1:12" s="333" customFormat="1">
      <c r="A51" s="384">
        <f t="shared" si="6"/>
        <v>33</v>
      </c>
      <c r="B51" s="351" t="s">
        <v>396</v>
      </c>
      <c r="C51" s="361"/>
      <c r="D51" s="585">
        <f>+SUM(D44:D50)</f>
        <v>0</v>
      </c>
      <c r="E51" s="360"/>
      <c r="F51" s="351"/>
      <c r="G51" s="585" t="e">
        <f>+SUM(G44:G50)</f>
        <v>#DIV/0!</v>
      </c>
      <c r="H51" s="825">
        <f>+SUM(H44:H50)</f>
        <v>0</v>
      </c>
      <c r="I51" s="585" t="e">
        <f>+SUM(I44:I50)</f>
        <v>#DIV/0!</v>
      </c>
      <c r="J51" s="334"/>
      <c r="K51" s="334"/>
      <c r="L51" s="334"/>
    </row>
    <row r="52" spans="1:12" s="333" customFormat="1">
      <c r="A52" s="384">
        <f t="shared" si="6"/>
        <v>34</v>
      </c>
      <c r="B52" s="334" t="s">
        <v>597</v>
      </c>
      <c r="C52" s="345"/>
      <c r="G52" s="295">
        <f>+E33</f>
        <v>0</v>
      </c>
      <c r="H52" s="381"/>
      <c r="I52" s="334"/>
      <c r="J52" s="334"/>
      <c r="K52" s="334"/>
      <c r="L52" s="334"/>
    </row>
    <row r="53" spans="1:12" s="333" customFormat="1">
      <c r="A53" s="384">
        <f t="shared" si="6"/>
        <v>35</v>
      </c>
      <c r="B53" s="334" t="s">
        <v>405</v>
      </c>
      <c r="C53" s="345"/>
      <c r="G53" s="350" t="e">
        <f>G51/G52</f>
        <v>#DIV/0!</v>
      </c>
      <c r="H53" s="381"/>
      <c r="I53" s="334"/>
      <c r="J53" s="334"/>
      <c r="K53" s="334"/>
      <c r="L53" s="334"/>
    </row>
    <row r="54" spans="1:12" s="333" customFormat="1">
      <c r="A54" s="214">
        <f>+A53+1</f>
        <v>36</v>
      </c>
      <c r="B54" s="334" t="s">
        <v>728</v>
      </c>
      <c r="C54" s="345"/>
      <c r="E54" s="791">
        <v>2.98E-2</v>
      </c>
      <c r="H54" s="603"/>
      <c r="I54" s="334"/>
      <c r="J54" s="334"/>
      <c r="K54" s="334"/>
      <c r="L54" s="334"/>
    </row>
    <row r="55" spans="1:12" s="333" customFormat="1">
      <c r="A55" s="214"/>
      <c r="B55" s="337"/>
      <c r="C55" s="345"/>
      <c r="D55" s="336"/>
      <c r="E55" s="336"/>
      <c r="H55" s="603"/>
      <c r="I55" s="334"/>
      <c r="J55" s="334"/>
      <c r="K55" s="334"/>
      <c r="L55" s="334"/>
    </row>
    <row r="56" spans="1:12" s="333" customFormat="1">
      <c r="A56" s="357" t="s">
        <v>525</v>
      </c>
      <c r="B56" s="337"/>
      <c r="C56" s="345"/>
      <c r="D56" s="336"/>
      <c r="E56" s="336"/>
      <c r="H56" s="603"/>
      <c r="I56" s="334"/>
      <c r="J56" s="334"/>
      <c r="K56" s="334"/>
      <c r="L56" s="334"/>
    </row>
    <row r="57" spans="1:12" s="333" customFormat="1" ht="30" customHeight="1">
      <c r="A57" s="805" t="s">
        <v>62</v>
      </c>
      <c r="B57" s="1029" t="s">
        <v>722</v>
      </c>
      <c r="C57" s="1029"/>
      <c r="D57" s="1029"/>
      <c r="E57" s="1029"/>
      <c r="F57" s="1029"/>
      <c r="G57" s="1029"/>
      <c r="H57" s="1029"/>
      <c r="I57" s="1029"/>
    </row>
    <row r="58" spans="1:12" s="333" customFormat="1">
      <c r="A58" s="346"/>
      <c r="B58" s="333" t="s">
        <v>700</v>
      </c>
      <c r="C58" s="791">
        <v>0</v>
      </c>
      <c r="J58" s="347"/>
      <c r="K58" s="347"/>
    </row>
    <row r="59" spans="1:12" s="333" customFormat="1">
      <c r="A59" s="346"/>
      <c r="B59" s="333" t="s">
        <v>701</v>
      </c>
      <c r="C59" s="791">
        <v>0</v>
      </c>
      <c r="J59" s="347"/>
      <c r="K59" s="347"/>
    </row>
    <row r="60" spans="1:12" s="333" customFormat="1">
      <c r="A60" s="346"/>
      <c r="B60" s="333" t="s">
        <v>13</v>
      </c>
      <c r="C60" s="790">
        <f>+C58+C59</f>
        <v>0</v>
      </c>
      <c r="J60" s="347"/>
      <c r="K60" s="347"/>
    </row>
    <row r="133" spans="2:3">
      <c r="B133" s="333"/>
      <c r="C133" s="333"/>
    </row>
  </sheetData>
  <customSheetViews>
    <customSheetView guid="{63AFAF34-E340-4B5E-A289-FFB7051CA9B6}" showPageBreaks="1" printArea="1" view="pageBreakPreview">
      <selection activeCell="C56" sqref="C56"/>
      <pageMargins left="0.5" right="0.1" top="0.25" bottom="0.25" header="0.3" footer="0.3"/>
      <pageSetup scale="53" orientation="landscape" r:id="rId1"/>
    </customSheetView>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0</xdr:col>
                <xdr:colOff>371475</xdr:colOff>
                <xdr:row>4</xdr:row>
                <xdr:rowOff>9525</xdr:rowOff>
              </from>
              <to>
                <xdr:col>1</xdr:col>
                <xdr:colOff>1019175</xdr:colOff>
                <xdr:row>4</xdr:row>
                <xdr:rowOff>9525</xdr:rowOff>
              </to>
            </anchor>
          </objectPr>
        </oleObject>
      </mc:Choice>
      <mc:Fallback>
        <oleObject progId="Equation.3" shapeId="98305" r:id="rId6"/>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zoomScale="80" zoomScaleNormal="90" zoomScaleSheetLayoutView="80" workbookViewId="0">
      <selection sqref="A1:G1"/>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9.88671875" style="347" customWidth="1"/>
    <col min="6" max="6" width="15.6640625" style="347" customWidth="1"/>
    <col min="7" max="9" width="13.5546875" style="347" customWidth="1"/>
    <col min="10" max="10" width="14.777343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25.5" customHeight="1">
      <c r="A1" s="1030" t="s">
        <v>383</v>
      </c>
      <c r="B1" s="1030"/>
      <c r="C1" s="1030"/>
      <c r="D1" s="1030"/>
      <c r="E1" s="1030"/>
      <c r="F1" s="1030"/>
      <c r="G1" s="1030"/>
      <c r="H1" s="358"/>
      <c r="I1" s="358"/>
      <c r="J1" s="358"/>
      <c r="K1" s="358"/>
    </row>
    <row r="2" spans="1:12" s="333" customFormat="1">
      <c r="A2" s="1030" t="s">
        <v>702</v>
      </c>
      <c r="B2" s="1030"/>
      <c r="C2" s="1030"/>
      <c r="D2" s="1030"/>
      <c r="E2" s="1030"/>
      <c r="F2" s="1030"/>
      <c r="G2" s="1030"/>
      <c r="H2" s="358"/>
      <c r="I2" s="358"/>
      <c r="J2" s="358"/>
      <c r="K2" s="358"/>
    </row>
    <row r="3" spans="1:12" s="333" customFormat="1" ht="15" customHeight="1">
      <c r="A3" s="1008" t="str">
        <f>+'Attachment H-30A'!D5</f>
        <v>Transource Maryland, LLC</v>
      </c>
      <c r="B3" s="1008"/>
      <c r="C3" s="1008"/>
      <c r="D3" s="1008"/>
      <c r="E3" s="1008"/>
      <c r="F3" s="1008"/>
      <c r="G3" s="1008"/>
      <c r="H3" s="38"/>
      <c r="I3" s="38"/>
      <c r="J3" s="38"/>
      <c r="K3" s="38"/>
      <c r="L3" s="334"/>
    </row>
    <row r="4" spans="1:12" s="333" customFormat="1">
      <c r="A4" s="382"/>
      <c r="L4" s="334"/>
    </row>
    <row r="5" spans="1:12" s="333" customFormat="1">
      <c r="A5" s="335"/>
      <c r="B5" s="334"/>
      <c r="C5" s="334"/>
      <c r="D5" s="334"/>
      <c r="E5" s="334"/>
      <c r="F5" s="813"/>
      <c r="G5" s="813"/>
      <c r="H5" s="813"/>
      <c r="I5" s="334"/>
      <c r="J5" s="334"/>
      <c r="K5" s="334"/>
      <c r="L5" s="334"/>
    </row>
    <row r="6" spans="1:12" s="333" customFormat="1" ht="54" customHeight="1">
      <c r="A6" s="335"/>
      <c r="B6" s="996" t="s">
        <v>883</v>
      </c>
      <c r="C6" s="996"/>
      <c r="D6" s="996"/>
      <c r="E6" s="996"/>
      <c r="F6" s="996"/>
      <c r="G6" s="349"/>
      <c r="H6" s="349"/>
      <c r="I6" s="349"/>
      <c r="J6" s="334"/>
      <c r="K6" s="334"/>
      <c r="L6" s="334"/>
    </row>
    <row r="7" spans="1:12" s="333" customFormat="1" ht="18.75" customHeight="1">
      <c r="A7" s="335"/>
      <c r="B7" s="1032" t="s">
        <v>667</v>
      </c>
      <c r="C7" s="1032"/>
      <c r="D7" s="1032"/>
      <c r="E7" s="1032"/>
      <c r="F7" s="1032"/>
      <c r="G7" s="288"/>
      <c r="H7" s="383"/>
      <c r="I7" s="383"/>
      <c r="J7" s="348"/>
      <c r="K7" s="348"/>
      <c r="L7" s="383"/>
    </row>
    <row r="8" spans="1:12" s="333" customFormat="1" ht="33.75" customHeight="1">
      <c r="A8" s="335"/>
      <c r="B8" s="996" t="s">
        <v>710</v>
      </c>
      <c r="C8" s="996"/>
      <c r="D8" s="996"/>
      <c r="E8" s="996"/>
      <c r="F8" s="996"/>
      <c r="G8" s="349"/>
      <c r="H8" s="383"/>
      <c r="I8" s="383"/>
      <c r="J8" s="348"/>
      <c r="K8" s="348"/>
      <c r="L8" s="383"/>
    </row>
    <row r="9" spans="1:12" s="333" customFormat="1">
      <c r="A9" s="335"/>
      <c r="B9" s="381"/>
      <c r="C9" s="381"/>
      <c r="D9" s="381"/>
      <c r="E9" s="381"/>
      <c r="F9" s="381"/>
      <c r="G9" s="381"/>
      <c r="H9" s="383"/>
      <c r="I9" s="383"/>
      <c r="J9" s="348"/>
      <c r="K9" s="348"/>
      <c r="L9" s="383"/>
    </row>
    <row r="10" spans="1:12" s="333" customFormat="1" ht="25.5">
      <c r="A10" s="219" t="s">
        <v>148</v>
      </c>
      <c r="B10" s="381"/>
      <c r="C10" s="381"/>
      <c r="D10" s="381"/>
      <c r="E10" s="381"/>
      <c r="F10" s="381"/>
      <c r="G10" s="381"/>
      <c r="H10" s="383"/>
      <c r="I10" s="383"/>
      <c r="J10" s="348"/>
      <c r="K10" s="348"/>
      <c r="L10" s="383"/>
    </row>
    <row r="11" spans="1:12" s="333" customFormat="1" ht="18.75" customHeight="1" thickBot="1">
      <c r="C11" s="334"/>
      <c r="D11" s="385" t="s">
        <v>48</v>
      </c>
      <c r="E11" s="334"/>
      <c r="F11" s="334"/>
      <c r="G11" s="336"/>
      <c r="H11" s="334"/>
      <c r="I11" s="334"/>
      <c r="J11" s="334"/>
      <c r="K11" s="334"/>
      <c r="L11" s="334"/>
    </row>
    <row r="12" spans="1:12" s="333" customFormat="1" ht="16.5" customHeight="1">
      <c r="A12" s="258">
        <v>1</v>
      </c>
      <c r="B12" s="26" t="s">
        <v>831</v>
      </c>
      <c r="D12" s="968">
        <v>108691.36000000002</v>
      </c>
      <c r="E12" s="334"/>
      <c r="F12" s="334"/>
      <c r="G12" s="336"/>
      <c r="H12" s="334"/>
      <c r="I12" s="334"/>
      <c r="J12" s="334"/>
      <c r="K12" s="334"/>
      <c r="L12" s="334"/>
    </row>
    <row r="13" spans="1:12" s="333" customFormat="1" ht="16.5" customHeight="1">
      <c r="A13" s="395">
        <f>+A12+1</f>
        <v>2</v>
      </c>
      <c r="B13" s="396" t="s">
        <v>460</v>
      </c>
      <c r="C13" s="334"/>
      <c r="D13" s="969">
        <v>52144.65</v>
      </c>
      <c r="E13" s="334"/>
      <c r="F13" s="334"/>
      <c r="G13" s="336"/>
      <c r="H13" s="334"/>
      <c r="I13" s="334"/>
      <c r="J13" s="334"/>
      <c r="K13" s="334"/>
      <c r="L13" s="334"/>
    </row>
    <row r="14" spans="1:12" s="333" customFormat="1" ht="16.5" customHeight="1">
      <c r="A14" s="258">
        <f>+A13+1</f>
        <v>3</v>
      </c>
      <c r="B14" s="26" t="s">
        <v>461</v>
      </c>
      <c r="D14" s="295">
        <f>SUM(D12:D13)</f>
        <v>160836.01</v>
      </c>
      <c r="E14" s="334"/>
      <c r="F14" s="334"/>
      <c r="G14" s="336"/>
      <c r="H14" s="334"/>
      <c r="I14" s="334"/>
      <c r="J14" s="334"/>
      <c r="K14" s="334"/>
      <c r="L14" s="334"/>
    </row>
    <row r="15" spans="1:12" s="333" customFormat="1" ht="16.5" customHeight="1">
      <c r="A15" s="384"/>
      <c r="B15" s="337"/>
      <c r="C15" s="379"/>
      <c r="D15" s="832"/>
      <c r="E15" s="379"/>
      <c r="F15" s="379"/>
      <c r="H15" s="334"/>
      <c r="I15" s="334"/>
      <c r="J15" s="334"/>
      <c r="K15" s="334"/>
      <c r="L15" s="334"/>
    </row>
    <row r="16" spans="1:12" s="333" customFormat="1" ht="16.5" customHeight="1">
      <c r="A16" s="384"/>
      <c r="B16" s="337"/>
      <c r="C16" s="379"/>
      <c r="D16" s="832"/>
      <c r="E16" s="379"/>
      <c r="F16" s="379"/>
      <c r="H16" s="334"/>
      <c r="I16" s="334"/>
      <c r="J16" s="334"/>
      <c r="K16" s="334"/>
      <c r="L16" s="334"/>
    </row>
    <row r="17" spans="1:12" s="333" customFormat="1" ht="16.5" customHeight="1">
      <c r="A17" s="384"/>
      <c r="B17" s="334" t="s">
        <v>830</v>
      </c>
      <c r="C17" s="379"/>
      <c r="D17" s="832"/>
      <c r="E17" s="379"/>
      <c r="F17" s="379"/>
      <c r="H17" s="334"/>
      <c r="I17" s="334"/>
      <c r="J17" s="334"/>
      <c r="K17" s="334"/>
      <c r="L17" s="334"/>
    </row>
    <row r="18" spans="1:12" s="333" customFormat="1" ht="26.25" customHeight="1">
      <c r="A18" s="384"/>
      <c r="B18" s="401" t="s">
        <v>411</v>
      </c>
      <c r="C18" s="379"/>
      <c r="D18" s="833" t="s">
        <v>472</v>
      </c>
      <c r="E18" s="379"/>
      <c r="F18" s="379"/>
      <c r="H18" s="334"/>
      <c r="I18" s="334"/>
      <c r="J18" s="334"/>
      <c r="K18" s="334"/>
      <c r="L18" s="334"/>
    </row>
    <row r="19" spans="1:12" s="333" customFormat="1" ht="21" customHeight="1">
      <c r="A19" s="384"/>
      <c r="B19" s="380" t="s">
        <v>190</v>
      </c>
      <c r="C19" s="379"/>
      <c r="D19" s="834" t="s">
        <v>193</v>
      </c>
      <c r="E19" s="379"/>
      <c r="F19" s="379"/>
      <c r="H19" s="334"/>
      <c r="I19" s="334"/>
      <c r="J19" s="334"/>
      <c r="K19" s="334"/>
      <c r="L19" s="334"/>
    </row>
    <row r="20" spans="1:12" s="333" customFormat="1" ht="16.5" customHeight="1">
      <c r="A20" s="386">
        <f>+A14+1</f>
        <v>4</v>
      </c>
      <c r="B20" s="5" t="s">
        <v>187</v>
      </c>
      <c r="C20" s="379"/>
      <c r="D20" s="970">
        <v>6200000</v>
      </c>
      <c r="E20" s="379"/>
      <c r="F20" s="379"/>
      <c r="H20" s="334"/>
      <c r="I20" s="334"/>
      <c r="J20" s="334"/>
      <c r="K20" s="334"/>
      <c r="L20" s="334"/>
    </row>
    <row r="21" spans="1:12" s="333" customFormat="1" ht="16.5" customHeight="1">
      <c r="A21" s="384">
        <f>+A20+1</f>
        <v>5</v>
      </c>
      <c r="B21" s="5" t="s">
        <v>85</v>
      </c>
      <c r="C21" s="379"/>
      <c r="D21" s="970">
        <v>6200000</v>
      </c>
      <c r="E21" s="379"/>
      <c r="F21" s="379"/>
      <c r="H21" s="334"/>
      <c r="I21" s="334"/>
      <c r="J21" s="334"/>
      <c r="K21" s="334"/>
      <c r="L21" s="334"/>
    </row>
    <row r="22" spans="1:12" s="333" customFormat="1" ht="16.5" customHeight="1">
      <c r="A22" s="384">
        <f t="shared" ref="A22:A33" si="0">+A21+1</f>
        <v>6</v>
      </c>
      <c r="B22" s="1" t="s">
        <v>84</v>
      </c>
      <c r="C22" s="379"/>
      <c r="D22" s="970">
        <v>6200000</v>
      </c>
      <c r="E22" s="379"/>
      <c r="F22" s="379"/>
      <c r="H22" s="334"/>
      <c r="I22" s="334"/>
      <c r="J22" s="334"/>
      <c r="K22" s="334"/>
      <c r="L22" s="334"/>
    </row>
    <row r="23" spans="1:12" s="333" customFormat="1" ht="16.5" customHeight="1">
      <c r="A23" s="384">
        <f t="shared" si="0"/>
        <v>7</v>
      </c>
      <c r="B23" s="1" t="s">
        <v>164</v>
      </c>
      <c r="C23" s="379"/>
      <c r="D23" s="970">
        <v>6200000</v>
      </c>
      <c r="E23" s="379"/>
      <c r="F23" s="379"/>
      <c r="H23" s="334"/>
      <c r="I23" s="334"/>
      <c r="J23" s="334"/>
      <c r="K23" s="334"/>
      <c r="L23" s="334"/>
    </row>
    <row r="24" spans="1:12" s="333" customFormat="1" ht="16.5" customHeight="1">
      <c r="A24" s="384">
        <f t="shared" si="0"/>
        <v>8</v>
      </c>
      <c r="B24" s="1" t="s">
        <v>76</v>
      </c>
      <c r="C24" s="379"/>
      <c r="D24" s="970">
        <v>6400000</v>
      </c>
      <c r="E24" s="379"/>
      <c r="F24" s="379"/>
      <c r="H24" s="334"/>
      <c r="I24" s="334"/>
      <c r="J24" s="334"/>
      <c r="K24" s="334"/>
      <c r="L24" s="334"/>
    </row>
    <row r="25" spans="1:12" s="333" customFormat="1" ht="16.5" customHeight="1">
      <c r="A25" s="384">
        <f t="shared" si="0"/>
        <v>9</v>
      </c>
      <c r="B25" s="1" t="s">
        <v>75</v>
      </c>
      <c r="C25" s="379"/>
      <c r="D25" s="970">
        <v>6400000</v>
      </c>
      <c r="E25" s="379"/>
      <c r="F25" s="379"/>
      <c r="H25" s="334"/>
      <c r="I25" s="334"/>
      <c r="J25" s="334"/>
      <c r="K25" s="334"/>
      <c r="L25" s="334"/>
    </row>
    <row r="26" spans="1:12" s="333" customFormat="1" ht="16.5" customHeight="1">
      <c r="A26" s="384">
        <f t="shared" si="0"/>
        <v>10</v>
      </c>
      <c r="B26" s="1" t="s">
        <v>92</v>
      </c>
      <c r="C26" s="379"/>
      <c r="D26" s="970">
        <v>6400000</v>
      </c>
      <c r="E26" s="379"/>
      <c r="F26" s="379"/>
      <c r="H26" s="334"/>
      <c r="I26" s="334"/>
      <c r="J26" s="334"/>
      <c r="K26" s="334"/>
      <c r="L26" s="334"/>
    </row>
    <row r="27" spans="1:12" s="333" customFormat="1" ht="16.5" customHeight="1">
      <c r="A27" s="384">
        <f t="shared" si="0"/>
        <v>11</v>
      </c>
      <c r="B27" s="1" t="s">
        <v>82</v>
      </c>
      <c r="C27" s="379"/>
      <c r="D27" s="970">
        <v>6400000</v>
      </c>
      <c r="E27" s="379"/>
      <c r="F27" s="379"/>
      <c r="H27" s="334"/>
      <c r="I27" s="334"/>
      <c r="J27" s="334"/>
      <c r="K27" s="334"/>
      <c r="L27" s="334"/>
    </row>
    <row r="28" spans="1:12" s="333" customFormat="1" ht="16.5" customHeight="1">
      <c r="A28" s="384">
        <f t="shared" si="0"/>
        <v>12</v>
      </c>
      <c r="B28" s="1" t="s">
        <v>165</v>
      </c>
      <c r="C28" s="379"/>
      <c r="D28" s="970">
        <v>6400000</v>
      </c>
      <c r="E28" s="379"/>
      <c r="F28" s="379"/>
      <c r="H28" s="334"/>
      <c r="I28" s="334"/>
      <c r="J28" s="334"/>
      <c r="K28" s="334"/>
      <c r="L28" s="334"/>
    </row>
    <row r="29" spans="1:12" s="333" customFormat="1" ht="16.5" customHeight="1">
      <c r="A29" s="384">
        <f t="shared" si="0"/>
        <v>13</v>
      </c>
      <c r="B29" s="1" t="s">
        <v>80</v>
      </c>
      <c r="C29" s="379"/>
      <c r="D29" s="970">
        <v>6400000</v>
      </c>
      <c r="E29" s="379"/>
      <c r="F29" s="379"/>
      <c r="H29" s="334"/>
      <c r="I29" s="334"/>
      <c r="J29" s="334"/>
      <c r="K29" s="334"/>
      <c r="L29" s="334"/>
    </row>
    <row r="30" spans="1:12" s="333" customFormat="1" ht="16.5" customHeight="1">
      <c r="A30" s="384">
        <f t="shared" si="0"/>
        <v>14</v>
      </c>
      <c r="B30" s="1" t="s">
        <v>86</v>
      </c>
      <c r="C30" s="379"/>
      <c r="D30" s="970">
        <v>6400000</v>
      </c>
      <c r="E30" s="379"/>
      <c r="F30" s="379"/>
      <c r="H30" s="334"/>
      <c r="I30" s="334"/>
      <c r="J30" s="334"/>
      <c r="K30" s="334"/>
      <c r="L30" s="334"/>
    </row>
    <row r="31" spans="1:12" s="333" customFormat="1" ht="16.5" customHeight="1">
      <c r="A31" s="384">
        <f t="shared" si="0"/>
        <v>15</v>
      </c>
      <c r="B31" s="1" t="s">
        <v>79</v>
      </c>
      <c r="C31" s="379"/>
      <c r="D31" s="970">
        <v>6400000</v>
      </c>
      <c r="E31" s="379"/>
      <c r="F31" s="379"/>
      <c r="H31" s="334"/>
      <c r="I31" s="334"/>
      <c r="J31" s="334"/>
      <c r="K31" s="334"/>
      <c r="L31" s="334"/>
    </row>
    <row r="32" spans="1:12" s="333" customFormat="1" ht="16.5" customHeight="1">
      <c r="A32" s="384">
        <f t="shared" si="0"/>
        <v>16</v>
      </c>
      <c r="B32" s="1" t="s">
        <v>188</v>
      </c>
      <c r="C32" s="379"/>
      <c r="D32" s="970">
        <v>6400000</v>
      </c>
      <c r="E32" s="379"/>
      <c r="F32" s="379"/>
      <c r="H32" s="334"/>
      <c r="I32" s="334"/>
      <c r="J32" s="334"/>
      <c r="K32" s="334"/>
      <c r="L32" s="334"/>
    </row>
    <row r="33" spans="1:12" s="333" customFormat="1" ht="16.5" customHeight="1">
      <c r="A33" s="384">
        <f t="shared" si="0"/>
        <v>17</v>
      </c>
      <c r="B33" s="7" t="s">
        <v>242</v>
      </c>
      <c r="C33" s="379"/>
      <c r="D33" s="584">
        <f>SUM(D20:D32)/13</f>
        <v>6338461.538461538</v>
      </c>
      <c r="E33" s="379"/>
      <c r="F33" s="379"/>
      <c r="H33" s="334"/>
      <c r="I33" s="334"/>
      <c r="J33" s="334"/>
      <c r="K33" s="334"/>
      <c r="L33" s="334"/>
    </row>
    <row r="34" spans="1:12" s="333" customFormat="1" ht="21" customHeight="1">
      <c r="A34" s="384"/>
      <c r="C34" s="334"/>
      <c r="D34" s="334"/>
      <c r="E34" s="334"/>
      <c r="F34" s="334"/>
      <c r="G34" s="336"/>
      <c r="H34" s="334"/>
      <c r="I34" s="334"/>
      <c r="J34" s="334"/>
      <c r="K34" s="334"/>
      <c r="L34" s="334"/>
    </row>
    <row r="35" spans="1:12" s="333" customFormat="1" ht="16.5" customHeight="1">
      <c r="A35" s="384">
        <f>+A33+1</f>
        <v>18</v>
      </c>
      <c r="B35" s="333" t="s">
        <v>595</v>
      </c>
      <c r="C35" s="379"/>
      <c r="D35" s="350">
        <f>D14/D33</f>
        <v>2.5374613228155343E-2</v>
      </c>
      <c r="E35" s="379"/>
      <c r="F35" s="379"/>
      <c r="H35" s="334"/>
      <c r="I35" s="334"/>
      <c r="J35" s="334"/>
      <c r="K35" s="334"/>
      <c r="L35" s="334"/>
    </row>
    <row r="36" spans="1:12" s="333" customFormat="1" ht="16.5" customHeight="1">
      <c r="A36" s="384"/>
      <c r="B36" s="337"/>
      <c r="C36" s="379"/>
      <c r="D36" s="366"/>
      <c r="E36" s="379"/>
      <c r="F36" s="379"/>
      <c r="H36" s="334"/>
      <c r="I36" s="334"/>
      <c r="J36" s="334"/>
      <c r="K36" s="334"/>
      <c r="L36" s="334"/>
    </row>
    <row r="37" spans="1:12" s="333" customFormat="1" ht="16.5" customHeight="1">
      <c r="A37" s="668" t="s">
        <v>525</v>
      </c>
      <c r="B37" s="337"/>
      <c r="C37" s="537"/>
      <c r="D37" s="366"/>
      <c r="E37" s="537"/>
      <c r="F37" s="537"/>
      <c r="H37" s="334"/>
      <c r="I37" s="334"/>
      <c r="J37" s="334"/>
      <c r="K37" s="334"/>
      <c r="L37" s="334"/>
    </row>
    <row r="38" spans="1:12" s="333" customFormat="1" ht="48" customHeight="1">
      <c r="A38" s="704" t="s">
        <v>62</v>
      </c>
      <c r="B38" s="986" t="s">
        <v>829</v>
      </c>
      <c r="C38" s="986"/>
      <c r="D38" s="986"/>
      <c r="E38" s="986"/>
      <c r="F38" s="986"/>
      <c r="G38" s="402"/>
      <c r="H38" s="334"/>
      <c r="I38" s="338"/>
      <c r="J38" s="339"/>
      <c r="K38" s="334"/>
      <c r="L38" s="334"/>
    </row>
    <row r="39" spans="1:12" s="333" customFormat="1" ht="31.5" customHeight="1">
      <c r="A39" s="704" t="s">
        <v>63</v>
      </c>
      <c r="B39" s="986" t="s">
        <v>735</v>
      </c>
      <c r="C39" s="986"/>
      <c r="D39" s="986"/>
      <c r="E39" s="986"/>
      <c r="F39" s="986"/>
      <c r="G39" s="850"/>
      <c r="H39" s="850"/>
      <c r="I39" s="850"/>
      <c r="J39" s="347"/>
      <c r="K39" s="347"/>
    </row>
    <row r="40" spans="1:12" s="333" customFormat="1">
      <c r="A40" s="346"/>
      <c r="J40" s="347"/>
      <c r="K40" s="347"/>
    </row>
    <row r="41" spans="1:12" s="333" customFormat="1">
      <c r="A41" s="346"/>
      <c r="J41" s="347"/>
      <c r="K41" s="347"/>
    </row>
    <row r="114" spans="2:3">
      <c r="B114" s="333"/>
      <c r="C114" s="333"/>
    </row>
  </sheetData>
  <customSheetViews>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1"/>
    </customSheetView>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5"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I57" sqref="I57"/>
      <selection pane="bottomLeft" activeCell="I57" sqref="I57"/>
    </sheetView>
  </sheetViews>
  <sheetFormatPr defaultColWidth="9.6640625" defaultRowHeight="12.75"/>
  <cols>
    <col min="1" max="1" width="7.6640625" style="727" customWidth="1"/>
    <col min="2" max="2" width="32.88671875" style="727" customWidth="1"/>
    <col min="3" max="7" width="12.109375" style="727" customWidth="1"/>
    <col min="8" max="8" width="13.44140625" style="727" customWidth="1"/>
    <col min="9" max="9" width="12.6640625" style="727" customWidth="1"/>
    <col min="10" max="10" width="13.6640625" style="727" customWidth="1"/>
    <col min="11" max="256" width="9.6640625" style="727"/>
    <col min="257" max="257" width="7.6640625" style="727" customWidth="1"/>
    <col min="258" max="258" width="32.88671875" style="727" customWidth="1"/>
    <col min="259" max="259" width="9.21875" style="727" customWidth="1"/>
    <col min="260" max="260" width="6.5546875" style="727" customWidth="1"/>
    <col min="261" max="261" width="7.88671875" style="727" customWidth="1"/>
    <col min="262" max="262" width="8.109375" style="727" customWidth="1"/>
    <col min="263" max="263" width="9" style="727" customWidth="1"/>
    <col min="264" max="264" width="11.5546875" style="727" customWidth="1"/>
    <col min="265" max="265" width="12.6640625" style="727" customWidth="1"/>
    <col min="266" max="266" width="13.6640625" style="727" customWidth="1"/>
    <col min="267" max="512" width="9.6640625" style="727"/>
    <col min="513" max="513" width="7.6640625" style="727" customWidth="1"/>
    <col min="514" max="514" width="32.88671875" style="727" customWidth="1"/>
    <col min="515" max="515" width="9.21875" style="727" customWidth="1"/>
    <col min="516" max="516" width="6.5546875" style="727" customWidth="1"/>
    <col min="517" max="517" width="7.88671875" style="727" customWidth="1"/>
    <col min="518" max="518" width="8.109375" style="727" customWidth="1"/>
    <col min="519" max="519" width="9" style="727" customWidth="1"/>
    <col min="520" max="520" width="11.5546875" style="727" customWidth="1"/>
    <col min="521" max="521" width="12.6640625" style="727" customWidth="1"/>
    <col min="522" max="522" width="13.6640625" style="727" customWidth="1"/>
    <col min="523" max="768" width="9.6640625" style="727"/>
    <col min="769" max="769" width="7.6640625" style="727" customWidth="1"/>
    <col min="770" max="770" width="32.88671875" style="727" customWidth="1"/>
    <col min="771" max="771" width="9.21875" style="727" customWidth="1"/>
    <col min="772" max="772" width="6.5546875" style="727" customWidth="1"/>
    <col min="773" max="773" width="7.88671875" style="727" customWidth="1"/>
    <col min="774" max="774" width="8.109375" style="727" customWidth="1"/>
    <col min="775" max="775" width="9" style="727" customWidth="1"/>
    <col min="776" max="776" width="11.5546875" style="727" customWidth="1"/>
    <col min="777" max="777" width="12.6640625" style="727" customWidth="1"/>
    <col min="778" max="778" width="13.6640625" style="727" customWidth="1"/>
    <col min="779" max="1024" width="9.6640625" style="727"/>
    <col min="1025" max="1025" width="7.6640625" style="727" customWidth="1"/>
    <col min="1026" max="1026" width="32.88671875" style="727" customWidth="1"/>
    <col min="1027" max="1027" width="9.21875" style="727" customWidth="1"/>
    <col min="1028" max="1028" width="6.5546875" style="727" customWidth="1"/>
    <col min="1029" max="1029" width="7.88671875" style="727" customWidth="1"/>
    <col min="1030" max="1030" width="8.109375" style="727" customWidth="1"/>
    <col min="1031" max="1031" width="9" style="727" customWidth="1"/>
    <col min="1032" max="1032" width="11.5546875" style="727" customWidth="1"/>
    <col min="1033" max="1033" width="12.6640625" style="727" customWidth="1"/>
    <col min="1034" max="1034" width="13.6640625" style="727" customWidth="1"/>
    <col min="1035" max="1280" width="9.6640625" style="727"/>
    <col min="1281" max="1281" width="7.6640625" style="727" customWidth="1"/>
    <col min="1282" max="1282" width="32.88671875" style="727" customWidth="1"/>
    <col min="1283" max="1283" width="9.21875" style="727" customWidth="1"/>
    <col min="1284" max="1284" width="6.5546875" style="727" customWidth="1"/>
    <col min="1285" max="1285" width="7.88671875" style="727" customWidth="1"/>
    <col min="1286" max="1286" width="8.109375" style="727" customWidth="1"/>
    <col min="1287" max="1287" width="9" style="727" customWidth="1"/>
    <col min="1288" max="1288" width="11.5546875" style="727" customWidth="1"/>
    <col min="1289" max="1289" width="12.6640625" style="727" customWidth="1"/>
    <col min="1290" max="1290" width="13.6640625" style="727" customWidth="1"/>
    <col min="1291" max="1536" width="9.6640625" style="727"/>
    <col min="1537" max="1537" width="7.6640625" style="727" customWidth="1"/>
    <col min="1538" max="1538" width="32.88671875" style="727" customWidth="1"/>
    <col min="1539" max="1539" width="9.21875" style="727" customWidth="1"/>
    <col min="1540" max="1540" width="6.5546875" style="727" customWidth="1"/>
    <col min="1541" max="1541" width="7.88671875" style="727" customWidth="1"/>
    <col min="1542" max="1542" width="8.109375" style="727" customWidth="1"/>
    <col min="1543" max="1543" width="9" style="727" customWidth="1"/>
    <col min="1544" max="1544" width="11.5546875" style="727" customWidth="1"/>
    <col min="1545" max="1545" width="12.6640625" style="727" customWidth="1"/>
    <col min="1546" max="1546" width="13.6640625" style="727" customWidth="1"/>
    <col min="1547" max="1792" width="9.6640625" style="727"/>
    <col min="1793" max="1793" width="7.6640625" style="727" customWidth="1"/>
    <col min="1794" max="1794" width="32.88671875" style="727" customWidth="1"/>
    <col min="1795" max="1795" width="9.21875" style="727" customWidth="1"/>
    <col min="1796" max="1796" width="6.5546875" style="727" customWidth="1"/>
    <col min="1797" max="1797" width="7.88671875" style="727" customWidth="1"/>
    <col min="1798" max="1798" width="8.109375" style="727" customWidth="1"/>
    <col min="1799" max="1799" width="9" style="727" customWidth="1"/>
    <col min="1800" max="1800" width="11.5546875" style="727" customWidth="1"/>
    <col min="1801" max="1801" width="12.6640625" style="727" customWidth="1"/>
    <col min="1802" max="1802" width="13.6640625" style="727" customWidth="1"/>
    <col min="1803" max="2048" width="9.6640625" style="727"/>
    <col min="2049" max="2049" width="7.6640625" style="727" customWidth="1"/>
    <col min="2050" max="2050" width="32.88671875" style="727" customWidth="1"/>
    <col min="2051" max="2051" width="9.21875" style="727" customWidth="1"/>
    <col min="2052" max="2052" width="6.5546875" style="727" customWidth="1"/>
    <col min="2053" max="2053" width="7.88671875" style="727" customWidth="1"/>
    <col min="2054" max="2054" width="8.109375" style="727" customWidth="1"/>
    <col min="2055" max="2055" width="9" style="727" customWidth="1"/>
    <col min="2056" max="2056" width="11.5546875" style="727" customWidth="1"/>
    <col min="2057" max="2057" width="12.6640625" style="727" customWidth="1"/>
    <col min="2058" max="2058" width="13.6640625" style="727" customWidth="1"/>
    <col min="2059" max="2304" width="9.6640625" style="727"/>
    <col min="2305" max="2305" width="7.6640625" style="727" customWidth="1"/>
    <col min="2306" max="2306" width="32.88671875" style="727" customWidth="1"/>
    <col min="2307" max="2307" width="9.21875" style="727" customWidth="1"/>
    <col min="2308" max="2308" width="6.5546875" style="727" customWidth="1"/>
    <col min="2309" max="2309" width="7.88671875" style="727" customWidth="1"/>
    <col min="2310" max="2310" width="8.109375" style="727" customWidth="1"/>
    <col min="2311" max="2311" width="9" style="727" customWidth="1"/>
    <col min="2312" max="2312" width="11.5546875" style="727" customWidth="1"/>
    <col min="2313" max="2313" width="12.6640625" style="727" customWidth="1"/>
    <col min="2314" max="2314" width="13.6640625" style="727" customWidth="1"/>
    <col min="2315" max="2560" width="9.6640625" style="727"/>
    <col min="2561" max="2561" width="7.6640625" style="727" customWidth="1"/>
    <col min="2562" max="2562" width="32.88671875" style="727" customWidth="1"/>
    <col min="2563" max="2563" width="9.21875" style="727" customWidth="1"/>
    <col min="2564" max="2564" width="6.5546875" style="727" customWidth="1"/>
    <col min="2565" max="2565" width="7.88671875" style="727" customWidth="1"/>
    <col min="2566" max="2566" width="8.109375" style="727" customWidth="1"/>
    <col min="2567" max="2567" width="9" style="727" customWidth="1"/>
    <col min="2568" max="2568" width="11.5546875" style="727" customWidth="1"/>
    <col min="2569" max="2569" width="12.6640625" style="727" customWidth="1"/>
    <col min="2570" max="2570" width="13.6640625" style="727" customWidth="1"/>
    <col min="2571" max="2816" width="9.6640625" style="727"/>
    <col min="2817" max="2817" width="7.6640625" style="727" customWidth="1"/>
    <col min="2818" max="2818" width="32.88671875" style="727" customWidth="1"/>
    <col min="2819" max="2819" width="9.21875" style="727" customWidth="1"/>
    <col min="2820" max="2820" width="6.5546875" style="727" customWidth="1"/>
    <col min="2821" max="2821" width="7.88671875" style="727" customWidth="1"/>
    <col min="2822" max="2822" width="8.109375" style="727" customWidth="1"/>
    <col min="2823" max="2823" width="9" style="727" customWidth="1"/>
    <col min="2824" max="2824" width="11.5546875" style="727" customWidth="1"/>
    <col min="2825" max="2825" width="12.6640625" style="727" customWidth="1"/>
    <col min="2826" max="2826" width="13.6640625" style="727" customWidth="1"/>
    <col min="2827" max="3072" width="9.6640625" style="727"/>
    <col min="3073" max="3073" width="7.6640625" style="727" customWidth="1"/>
    <col min="3074" max="3074" width="32.88671875" style="727" customWidth="1"/>
    <col min="3075" max="3075" width="9.21875" style="727" customWidth="1"/>
    <col min="3076" max="3076" width="6.5546875" style="727" customWidth="1"/>
    <col min="3077" max="3077" width="7.88671875" style="727" customWidth="1"/>
    <col min="3078" max="3078" width="8.109375" style="727" customWidth="1"/>
    <col min="3079" max="3079" width="9" style="727" customWidth="1"/>
    <col min="3080" max="3080" width="11.5546875" style="727" customWidth="1"/>
    <col min="3081" max="3081" width="12.6640625" style="727" customWidth="1"/>
    <col min="3082" max="3082" width="13.6640625" style="727" customWidth="1"/>
    <col min="3083" max="3328" width="9.6640625" style="727"/>
    <col min="3329" max="3329" width="7.6640625" style="727" customWidth="1"/>
    <col min="3330" max="3330" width="32.88671875" style="727" customWidth="1"/>
    <col min="3331" max="3331" width="9.21875" style="727" customWidth="1"/>
    <col min="3332" max="3332" width="6.5546875" style="727" customWidth="1"/>
    <col min="3333" max="3333" width="7.88671875" style="727" customWidth="1"/>
    <col min="3334" max="3334" width="8.109375" style="727" customWidth="1"/>
    <col min="3335" max="3335" width="9" style="727" customWidth="1"/>
    <col min="3336" max="3336" width="11.5546875" style="727" customWidth="1"/>
    <col min="3337" max="3337" width="12.6640625" style="727" customWidth="1"/>
    <col min="3338" max="3338" width="13.6640625" style="727" customWidth="1"/>
    <col min="3339" max="3584" width="9.6640625" style="727"/>
    <col min="3585" max="3585" width="7.6640625" style="727" customWidth="1"/>
    <col min="3586" max="3586" width="32.88671875" style="727" customWidth="1"/>
    <col min="3587" max="3587" width="9.21875" style="727" customWidth="1"/>
    <col min="3588" max="3588" width="6.5546875" style="727" customWidth="1"/>
    <col min="3589" max="3589" width="7.88671875" style="727" customWidth="1"/>
    <col min="3590" max="3590" width="8.109375" style="727" customWidth="1"/>
    <col min="3591" max="3591" width="9" style="727" customWidth="1"/>
    <col min="3592" max="3592" width="11.5546875" style="727" customWidth="1"/>
    <col min="3593" max="3593" width="12.6640625" style="727" customWidth="1"/>
    <col min="3594" max="3594" width="13.6640625" style="727" customWidth="1"/>
    <col min="3595" max="3840" width="9.6640625" style="727"/>
    <col min="3841" max="3841" width="7.6640625" style="727" customWidth="1"/>
    <col min="3842" max="3842" width="32.88671875" style="727" customWidth="1"/>
    <col min="3843" max="3843" width="9.21875" style="727" customWidth="1"/>
    <col min="3844" max="3844" width="6.5546875" style="727" customWidth="1"/>
    <col min="3845" max="3845" width="7.88671875" style="727" customWidth="1"/>
    <col min="3846" max="3846" width="8.109375" style="727" customWidth="1"/>
    <col min="3847" max="3847" width="9" style="727" customWidth="1"/>
    <col min="3848" max="3848" width="11.5546875" style="727" customWidth="1"/>
    <col min="3849" max="3849" width="12.6640625" style="727" customWidth="1"/>
    <col min="3850" max="3850" width="13.6640625" style="727" customWidth="1"/>
    <col min="3851" max="4096" width="9.6640625" style="727"/>
    <col min="4097" max="4097" width="7.6640625" style="727" customWidth="1"/>
    <col min="4098" max="4098" width="32.88671875" style="727" customWidth="1"/>
    <col min="4099" max="4099" width="9.21875" style="727" customWidth="1"/>
    <col min="4100" max="4100" width="6.5546875" style="727" customWidth="1"/>
    <col min="4101" max="4101" width="7.88671875" style="727" customWidth="1"/>
    <col min="4102" max="4102" width="8.109375" style="727" customWidth="1"/>
    <col min="4103" max="4103" width="9" style="727" customWidth="1"/>
    <col min="4104" max="4104" width="11.5546875" style="727" customWidth="1"/>
    <col min="4105" max="4105" width="12.6640625" style="727" customWidth="1"/>
    <col min="4106" max="4106" width="13.6640625" style="727" customWidth="1"/>
    <col min="4107" max="4352" width="9.6640625" style="727"/>
    <col min="4353" max="4353" width="7.6640625" style="727" customWidth="1"/>
    <col min="4354" max="4354" width="32.88671875" style="727" customWidth="1"/>
    <col min="4355" max="4355" width="9.21875" style="727" customWidth="1"/>
    <col min="4356" max="4356" width="6.5546875" style="727" customWidth="1"/>
    <col min="4357" max="4357" width="7.88671875" style="727" customWidth="1"/>
    <col min="4358" max="4358" width="8.109375" style="727" customWidth="1"/>
    <col min="4359" max="4359" width="9" style="727" customWidth="1"/>
    <col min="4360" max="4360" width="11.5546875" style="727" customWidth="1"/>
    <col min="4361" max="4361" width="12.6640625" style="727" customWidth="1"/>
    <col min="4362" max="4362" width="13.6640625" style="727" customWidth="1"/>
    <col min="4363" max="4608" width="9.6640625" style="727"/>
    <col min="4609" max="4609" width="7.6640625" style="727" customWidth="1"/>
    <col min="4610" max="4610" width="32.88671875" style="727" customWidth="1"/>
    <col min="4611" max="4611" width="9.21875" style="727" customWidth="1"/>
    <col min="4612" max="4612" width="6.5546875" style="727" customWidth="1"/>
    <col min="4613" max="4613" width="7.88671875" style="727" customWidth="1"/>
    <col min="4614" max="4614" width="8.109375" style="727" customWidth="1"/>
    <col min="4615" max="4615" width="9" style="727" customWidth="1"/>
    <col min="4616" max="4616" width="11.5546875" style="727" customWidth="1"/>
    <col min="4617" max="4617" width="12.6640625" style="727" customWidth="1"/>
    <col min="4618" max="4618" width="13.6640625" style="727" customWidth="1"/>
    <col min="4619" max="4864" width="9.6640625" style="727"/>
    <col min="4865" max="4865" width="7.6640625" style="727" customWidth="1"/>
    <col min="4866" max="4866" width="32.88671875" style="727" customWidth="1"/>
    <col min="4867" max="4867" width="9.21875" style="727" customWidth="1"/>
    <col min="4868" max="4868" width="6.5546875" style="727" customWidth="1"/>
    <col min="4869" max="4869" width="7.88671875" style="727" customWidth="1"/>
    <col min="4870" max="4870" width="8.109375" style="727" customWidth="1"/>
    <col min="4871" max="4871" width="9" style="727" customWidth="1"/>
    <col min="4872" max="4872" width="11.5546875" style="727" customWidth="1"/>
    <col min="4873" max="4873" width="12.6640625" style="727" customWidth="1"/>
    <col min="4874" max="4874" width="13.6640625" style="727" customWidth="1"/>
    <col min="4875" max="5120" width="9.6640625" style="727"/>
    <col min="5121" max="5121" width="7.6640625" style="727" customWidth="1"/>
    <col min="5122" max="5122" width="32.88671875" style="727" customWidth="1"/>
    <col min="5123" max="5123" width="9.21875" style="727" customWidth="1"/>
    <col min="5124" max="5124" width="6.5546875" style="727" customWidth="1"/>
    <col min="5125" max="5125" width="7.88671875" style="727" customWidth="1"/>
    <col min="5126" max="5126" width="8.109375" style="727" customWidth="1"/>
    <col min="5127" max="5127" width="9" style="727" customWidth="1"/>
    <col min="5128" max="5128" width="11.5546875" style="727" customWidth="1"/>
    <col min="5129" max="5129" width="12.6640625" style="727" customWidth="1"/>
    <col min="5130" max="5130" width="13.6640625" style="727" customWidth="1"/>
    <col min="5131" max="5376" width="9.6640625" style="727"/>
    <col min="5377" max="5377" width="7.6640625" style="727" customWidth="1"/>
    <col min="5378" max="5378" width="32.88671875" style="727" customWidth="1"/>
    <col min="5379" max="5379" width="9.21875" style="727" customWidth="1"/>
    <col min="5380" max="5380" width="6.5546875" style="727" customWidth="1"/>
    <col min="5381" max="5381" width="7.88671875" style="727" customWidth="1"/>
    <col min="5382" max="5382" width="8.109375" style="727" customWidth="1"/>
    <col min="5383" max="5383" width="9" style="727" customWidth="1"/>
    <col min="5384" max="5384" width="11.5546875" style="727" customWidth="1"/>
    <col min="5385" max="5385" width="12.6640625" style="727" customWidth="1"/>
    <col min="5386" max="5386" width="13.6640625" style="727" customWidth="1"/>
    <col min="5387" max="5632" width="9.6640625" style="727"/>
    <col min="5633" max="5633" width="7.6640625" style="727" customWidth="1"/>
    <col min="5634" max="5634" width="32.88671875" style="727" customWidth="1"/>
    <col min="5635" max="5635" width="9.21875" style="727" customWidth="1"/>
    <col min="5636" max="5636" width="6.5546875" style="727" customWidth="1"/>
    <col min="5637" max="5637" width="7.88671875" style="727" customWidth="1"/>
    <col min="5638" max="5638" width="8.109375" style="727" customWidth="1"/>
    <col min="5639" max="5639" width="9" style="727" customWidth="1"/>
    <col min="5640" max="5640" width="11.5546875" style="727" customWidth="1"/>
    <col min="5641" max="5641" width="12.6640625" style="727" customWidth="1"/>
    <col min="5642" max="5642" width="13.6640625" style="727" customWidth="1"/>
    <col min="5643" max="5888" width="9.6640625" style="727"/>
    <col min="5889" max="5889" width="7.6640625" style="727" customWidth="1"/>
    <col min="5890" max="5890" width="32.88671875" style="727" customWidth="1"/>
    <col min="5891" max="5891" width="9.21875" style="727" customWidth="1"/>
    <col min="5892" max="5892" width="6.5546875" style="727" customWidth="1"/>
    <col min="5893" max="5893" width="7.88671875" style="727" customWidth="1"/>
    <col min="5894" max="5894" width="8.109375" style="727" customWidth="1"/>
    <col min="5895" max="5895" width="9" style="727" customWidth="1"/>
    <col min="5896" max="5896" width="11.5546875" style="727" customWidth="1"/>
    <col min="5897" max="5897" width="12.6640625" style="727" customWidth="1"/>
    <col min="5898" max="5898" width="13.6640625" style="727" customWidth="1"/>
    <col min="5899" max="6144" width="9.6640625" style="727"/>
    <col min="6145" max="6145" width="7.6640625" style="727" customWidth="1"/>
    <col min="6146" max="6146" width="32.88671875" style="727" customWidth="1"/>
    <col min="6147" max="6147" width="9.21875" style="727" customWidth="1"/>
    <col min="6148" max="6148" width="6.5546875" style="727" customWidth="1"/>
    <col min="6149" max="6149" width="7.88671875" style="727" customWidth="1"/>
    <col min="6150" max="6150" width="8.109375" style="727" customWidth="1"/>
    <col min="6151" max="6151" width="9" style="727" customWidth="1"/>
    <col min="6152" max="6152" width="11.5546875" style="727" customWidth="1"/>
    <col min="6153" max="6153" width="12.6640625" style="727" customWidth="1"/>
    <col min="6154" max="6154" width="13.6640625" style="727" customWidth="1"/>
    <col min="6155" max="6400" width="9.6640625" style="727"/>
    <col min="6401" max="6401" width="7.6640625" style="727" customWidth="1"/>
    <col min="6402" max="6402" width="32.88671875" style="727" customWidth="1"/>
    <col min="6403" max="6403" width="9.21875" style="727" customWidth="1"/>
    <col min="6404" max="6404" width="6.5546875" style="727" customWidth="1"/>
    <col min="6405" max="6405" width="7.88671875" style="727" customWidth="1"/>
    <col min="6406" max="6406" width="8.109375" style="727" customWidth="1"/>
    <col min="6407" max="6407" width="9" style="727" customWidth="1"/>
    <col min="6408" max="6408" width="11.5546875" style="727" customWidth="1"/>
    <col min="6409" max="6409" width="12.6640625" style="727" customWidth="1"/>
    <col min="6410" max="6410" width="13.6640625" style="727" customWidth="1"/>
    <col min="6411" max="6656" width="9.6640625" style="727"/>
    <col min="6657" max="6657" width="7.6640625" style="727" customWidth="1"/>
    <col min="6658" max="6658" width="32.88671875" style="727" customWidth="1"/>
    <col min="6659" max="6659" width="9.21875" style="727" customWidth="1"/>
    <col min="6660" max="6660" width="6.5546875" style="727" customWidth="1"/>
    <col min="6661" max="6661" width="7.88671875" style="727" customWidth="1"/>
    <col min="6662" max="6662" width="8.109375" style="727" customWidth="1"/>
    <col min="6663" max="6663" width="9" style="727" customWidth="1"/>
    <col min="6664" max="6664" width="11.5546875" style="727" customWidth="1"/>
    <col min="6665" max="6665" width="12.6640625" style="727" customWidth="1"/>
    <col min="6666" max="6666" width="13.6640625" style="727" customWidth="1"/>
    <col min="6667" max="6912" width="9.6640625" style="727"/>
    <col min="6913" max="6913" width="7.6640625" style="727" customWidth="1"/>
    <col min="6914" max="6914" width="32.88671875" style="727" customWidth="1"/>
    <col min="6915" max="6915" width="9.21875" style="727" customWidth="1"/>
    <col min="6916" max="6916" width="6.5546875" style="727" customWidth="1"/>
    <col min="6917" max="6917" width="7.88671875" style="727" customWidth="1"/>
    <col min="6918" max="6918" width="8.109375" style="727" customWidth="1"/>
    <col min="6919" max="6919" width="9" style="727" customWidth="1"/>
    <col min="6920" max="6920" width="11.5546875" style="727" customWidth="1"/>
    <col min="6921" max="6921" width="12.6640625" style="727" customWidth="1"/>
    <col min="6922" max="6922" width="13.6640625" style="727" customWidth="1"/>
    <col min="6923" max="7168" width="9.6640625" style="727"/>
    <col min="7169" max="7169" width="7.6640625" style="727" customWidth="1"/>
    <col min="7170" max="7170" width="32.88671875" style="727" customWidth="1"/>
    <col min="7171" max="7171" width="9.21875" style="727" customWidth="1"/>
    <col min="7172" max="7172" width="6.5546875" style="727" customWidth="1"/>
    <col min="7173" max="7173" width="7.88671875" style="727" customWidth="1"/>
    <col min="7174" max="7174" width="8.109375" style="727" customWidth="1"/>
    <col min="7175" max="7175" width="9" style="727" customWidth="1"/>
    <col min="7176" max="7176" width="11.5546875" style="727" customWidth="1"/>
    <col min="7177" max="7177" width="12.6640625" style="727" customWidth="1"/>
    <col min="7178" max="7178" width="13.6640625" style="727" customWidth="1"/>
    <col min="7179" max="7424" width="9.6640625" style="727"/>
    <col min="7425" max="7425" width="7.6640625" style="727" customWidth="1"/>
    <col min="7426" max="7426" width="32.88671875" style="727" customWidth="1"/>
    <col min="7427" max="7427" width="9.21875" style="727" customWidth="1"/>
    <col min="7428" max="7428" width="6.5546875" style="727" customWidth="1"/>
    <col min="7429" max="7429" width="7.88671875" style="727" customWidth="1"/>
    <col min="7430" max="7430" width="8.109375" style="727" customWidth="1"/>
    <col min="7431" max="7431" width="9" style="727" customWidth="1"/>
    <col min="7432" max="7432" width="11.5546875" style="727" customWidth="1"/>
    <col min="7433" max="7433" width="12.6640625" style="727" customWidth="1"/>
    <col min="7434" max="7434" width="13.6640625" style="727" customWidth="1"/>
    <col min="7435" max="7680" width="9.6640625" style="727"/>
    <col min="7681" max="7681" width="7.6640625" style="727" customWidth="1"/>
    <col min="7682" max="7682" width="32.88671875" style="727" customWidth="1"/>
    <col min="7683" max="7683" width="9.21875" style="727" customWidth="1"/>
    <col min="7684" max="7684" width="6.5546875" style="727" customWidth="1"/>
    <col min="7685" max="7685" width="7.88671875" style="727" customWidth="1"/>
    <col min="7686" max="7686" width="8.109375" style="727" customWidth="1"/>
    <col min="7687" max="7687" width="9" style="727" customWidth="1"/>
    <col min="7688" max="7688" width="11.5546875" style="727" customWidth="1"/>
    <col min="7689" max="7689" width="12.6640625" style="727" customWidth="1"/>
    <col min="7690" max="7690" width="13.6640625" style="727" customWidth="1"/>
    <col min="7691" max="7936" width="9.6640625" style="727"/>
    <col min="7937" max="7937" width="7.6640625" style="727" customWidth="1"/>
    <col min="7938" max="7938" width="32.88671875" style="727" customWidth="1"/>
    <col min="7939" max="7939" width="9.21875" style="727" customWidth="1"/>
    <col min="7940" max="7940" width="6.5546875" style="727" customWidth="1"/>
    <col min="7941" max="7941" width="7.88671875" style="727" customWidth="1"/>
    <col min="7942" max="7942" width="8.109375" style="727" customWidth="1"/>
    <col min="7943" max="7943" width="9" style="727" customWidth="1"/>
    <col min="7944" max="7944" width="11.5546875" style="727" customWidth="1"/>
    <col min="7945" max="7945" width="12.6640625" style="727" customWidth="1"/>
    <col min="7946" max="7946" width="13.6640625" style="727" customWidth="1"/>
    <col min="7947" max="8192" width="9.6640625" style="727"/>
    <col min="8193" max="8193" width="7.6640625" style="727" customWidth="1"/>
    <col min="8194" max="8194" width="32.88671875" style="727" customWidth="1"/>
    <col min="8195" max="8195" width="9.21875" style="727" customWidth="1"/>
    <col min="8196" max="8196" width="6.5546875" style="727" customWidth="1"/>
    <col min="8197" max="8197" width="7.88671875" style="727" customWidth="1"/>
    <col min="8198" max="8198" width="8.109375" style="727" customWidth="1"/>
    <col min="8199" max="8199" width="9" style="727" customWidth="1"/>
    <col min="8200" max="8200" width="11.5546875" style="727" customWidth="1"/>
    <col min="8201" max="8201" width="12.6640625" style="727" customWidth="1"/>
    <col min="8202" max="8202" width="13.6640625" style="727" customWidth="1"/>
    <col min="8203" max="8448" width="9.6640625" style="727"/>
    <col min="8449" max="8449" width="7.6640625" style="727" customWidth="1"/>
    <col min="8450" max="8450" width="32.88671875" style="727" customWidth="1"/>
    <col min="8451" max="8451" width="9.21875" style="727" customWidth="1"/>
    <col min="8452" max="8452" width="6.5546875" style="727" customWidth="1"/>
    <col min="8453" max="8453" width="7.88671875" style="727" customWidth="1"/>
    <col min="8454" max="8454" width="8.109375" style="727" customWidth="1"/>
    <col min="8455" max="8455" width="9" style="727" customWidth="1"/>
    <col min="8456" max="8456" width="11.5546875" style="727" customWidth="1"/>
    <col min="8457" max="8457" width="12.6640625" style="727" customWidth="1"/>
    <col min="8458" max="8458" width="13.6640625" style="727" customWidth="1"/>
    <col min="8459" max="8704" width="9.6640625" style="727"/>
    <col min="8705" max="8705" width="7.6640625" style="727" customWidth="1"/>
    <col min="8706" max="8706" width="32.88671875" style="727" customWidth="1"/>
    <col min="8707" max="8707" width="9.21875" style="727" customWidth="1"/>
    <col min="8708" max="8708" width="6.5546875" style="727" customWidth="1"/>
    <col min="8709" max="8709" width="7.88671875" style="727" customWidth="1"/>
    <col min="8710" max="8710" width="8.109375" style="727" customWidth="1"/>
    <col min="8711" max="8711" width="9" style="727" customWidth="1"/>
    <col min="8712" max="8712" width="11.5546875" style="727" customWidth="1"/>
    <col min="8713" max="8713" width="12.6640625" style="727" customWidth="1"/>
    <col min="8714" max="8714" width="13.6640625" style="727" customWidth="1"/>
    <col min="8715" max="8960" width="9.6640625" style="727"/>
    <col min="8961" max="8961" width="7.6640625" style="727" customWidth="1"/>
    <col min="8962" max="8962" width="32.88671875" style="727" customWidth="1"/>
    <col min="8963" max="8963" width="9.21875" style="727" customWidth="1"/>
    <col min="8964" max="8964" width="6.5546875" style="727" customWidth="1"/>
    <col min="8965" max="8965" width="7.88671875" style="727" customWidth="1"/>
    <col min="8966" max="8966" width="8.109375" style="727" customWidth="1"/>
    <col min="8967" max="8967" width="9" style="727" customWidth="1"/>
    <col min="8968" max="8968" width="11.5546875" style="727" customWidth="1"/>
    <col min="8969" max="8969" width="12.6640625" style="727" customWidth="1"/>
    <col min="8970" max="8970" width="13.6640625" style="727" customWidth="1"/>
    <col min="8971" max="9216" width="9.6640625" style="727"/>
    <col min="9217" max="9217" width="7.6640625" style="727" customWidth="1"/>
    <col min="9218" max="9218" width="32.88671875" style="727" customWidth="1"/>
    <col min="9219" max="9219" width="9.21875" style="727" customWidth="1"/>
    <col min="9220" max="9220" width="6.5546875" style="727" customWidth="1"/>
    <col min="9221" max="9221" width="7.88671875" style="727" customWidth="1"/>
    <col min="9222" max="9222" width="8.109375" style="727" customWidth="1"/>
    <col min="9223" max="9223" width="9" style="727" customWidth="1"/>
    <col min="9224" max="9224" width="11.5546875" style="727" customWidth="1"/>
    <col min="9225" max="9225" width="12.6640625" style="727" customWidth="1"/>
    <col min="9226" max="9226" width="13.6640625" style="727" customWidth="1"/>
    <col min="9227" max="9472" width="9.6640625" style="727"/>
    <col min="9473" max="9473" width="7.6640625" style="727" customWidth="1"/>
    <col min="9474" max="9474" width="32.88671875" style="727" customWidth="1"/>
    <col min="9475" max="9475" width="9.21875" style="727" customWidth="1"/>
    <col min="9476" max="9476" width="6.5546875" style="727" customWidth="1"/>
    <col min="9477" max="9477" width="7.88671875" style="727" customWidth="1"/>
    <col min="9478" max="9478" width="8.109375" style="727" customWidth="1"/>
    <col min="9479" max="9479" width="9" style="727" customWidth="1"/>
    <col min="9480" max="9480" width="11.5546875" style="727" customWidth="1"/>
    <col min="9481" max="9481" width="12.6640625" style="727" customWidth="1"/>
    <col min="9482" max="9482" width="13.6640625" style="727" customWidth="1"/>
    <col min="9483" max="9728" width="9.6640625" style="727"/>
    <col min="9729" max="9729" width="7.6640625" style="727" customWidth="1"/>
    <col min="9730" max="9730" width="32.88671875" style="727" customWidth="1"/>
    <col min="9731" max="9731" width="9.21875" style="727" customWidth="1"/>
    <col min="9732" max="9732" width="6.5546875" style="727" customWidth="1"/>
    <col min="9733" max="9733" width="7.88671875" style="727" customWidth="1"/>
    <col min="9734" max="9734" width="8.109375" style="727" customWidth="1"/>
    <col min="9735" max="9735" width="9" style="727" customWidth="1"/>
    <col min="9736" max="9736" width="11.5546875" style="727" customWidth="1"/>
    <col min="9737" max="9737" width="12.6640625" style="727" customWidth="1"/>
    <col min="9738" max="9738" width="13.6640625" style="727" customWidth="1"/>
    <col min="9739" max="9984" width="9.6640625" style="727"/>
    <col min="9985" max="9985" width="7.6640625" style="727" customWidth="1"/>
    <col min="9986" max="9986" width="32.88671875" style="727" customWidth="1"/>
    <col min="9987" max="9987" width="9.21875" style="727" customWidth="1"/>
    <col min="9988" max="9988" width="6.5546875" style="727" customWidth="1"/>
    <col min="9989" max="9989" width="7.88671875" style="727" customWidth="1"/>
    <col min="9990" max="9990" width="8.109375" style="727" customWidth="1"/>
    <col min="9991" max="9991" width="9" style="727" customWidth="1"/>
    <col min="9992" max="9992" width="11.5546875" style="727" customWidth="1"/>
    <col min="9993" max="9993" width="12.6640625" style="727" customWidth="1"/>
    <col min="9994" max="9994" width="13.6640625" style="727" customWidth="1"/>
    <col min="9995" max="10240" width="9.6640625" style="727"/>
    <col min="10241" max="10241" width="7.6640625" style="727" customWidth="1"/>
    <col min="10242" max="10242" width="32.88671875" style="727" customWidth="1"/>
    <col min="10243" max="10243" width="9.21875" style="727" customWidth="1"/>
    <col min="10244" max="10244" width="6.5546875" style="727" customWidth="1"/>
    <col min="10245" max="10245" width="7.88671875" style="727" customWidth="1"/>
    <col min="10246" max="10246" width="8.109375" style="727" customWidth="1"/>
    <col min="10247" max="10247" width="9" style="727" customWidth="1"/>
    <col min="10248" max="10248" width="11.5546875" style="727" customWidth="1"/>
    <col min="10249" max="10249" width="12.6640625" style="727" customWidth="1"/>
    <col min="10250" max="10250" width="13.6640625" style="727" customWidth="1"/>
    <col min="10251" max="10496" width="9.6640625" style="727"/>
    <col min="10497" max="10497" width="7.6640625" style="727" customWidth="1"/>
    <col min="10498" max="10498" width="32.88671875" style="727" customWidth="1"/>
    <col min="10499" max="10499" width="9.21875" style="727" customWidth="1"/>
    <col min="10500" max="10500" width="6.5546875" style="727" customWidth="1"/>
    <col min="10501" max="10501" width="7.88671875" style="727" customWidth="1"/>
    <col min="10502" max="10502" width="8.109375" style="727" customWidth="1"/>
    <col min="10503" max="10503" width="9" style="727" customWidth="1"/>
    <col min="10504" max="10504" width="11.5546875" style="727" customWidth="1"/>
    <col min="10505" max="10505" width="12.6640625" style="727" customWidth="1"/>
    <col min="10506" max="10506" width="13.6640625" style="727" customWidth="1"/>
    <col min="10507" max="10752" width="9.6640625" style="727"/>
    <col min="10753" max="10753" width="7.6640625" style="727" customWidth="1"/>
    <col min="10754" max="10754" width="32.88671875" style="727" customWidth="1"/>
    <col min="10755" max="10755" width="9.21875" style="727" customWidth="1"/>
    <col min="10756" max="10756" width="6.5546875" style="727" customWidth="1"/>
    <col min="10757" max="10757" width="7.88671875" style="727" customWidth="1"/>
    <col min="10758" max="10758" width="8.109375" style="727" customWidth="1"/>
    <col min="10759" max="10759" width="9" style="727" customWidth="1"/>
    <col min="10760" max="10760" width="11.5546875" style="727" customWidth="1"/>
    <col min="10761" max="10761" width="12.6640625" style="727" customWidth="1"/>
    <col min="10762" max="10762" width="13.6640625" style="727" customWidth="1"/>
    <col min="10763" max="11008" width="9.6640625" style="727"/>
    <col min="11009" max="11009" width="7.6640625" style="727" customWidth="1"/>
    <col min="11010" max="11010" width="32.88671875" style="727" customWidth="1"/>
    <col min="11011" max="11011" width="9.21875" style="727" customWidth="1"/>
    <col min="11012" max="11012" width="6.5546875" style="727" customWidth="1"/>
    <col min="11013" max="11013" width="7.88671875" style="727" customWidth="1"/>
    <col min="11014" max="11014" width="8.109375" style="727" customWidth="1"/>
    <col min="11015" max="11015" width="9" style="727" customWidth="1"/>
    <col min="11016" max="11016" width="11.5546875" style="727" customWidth="1"/>
    <col min="11017" max="11017" width="12.6640625" style="727" customWidth="1"/>
    <col min="11018" max="11018" width="13.6640625" style="727" customWidth="1"/>
    <col min="11019" max="11264" width="9.6640625" style="727"/>
    <col min="11265" max="11265" width="7.6640625" style="727" customWidth="1"/>
    <col min="11266" max="11266" width="32.88671875" style="727" customWidth="1"/>
    <col min="11267" max="11267" width="9.21875" style="727" customWidth="1"/>
    <col min="11268" max="11268" width="6.5546875" style="727" customWidth="1"/>
    <col min="11269" max="11269" width="7.88671875" style="727" customWidth="1"/>
    <col min="11270" max="11270" width="8.109375" style="727" customWidth="1"/>
    <col min="11271" max="11271" width="9" style="727" customWidth="1"/>
    <col min="11272" max="11272" width="11.5546875" style="727" customWidth="1"/>
    <col min="11273" max="11273" width="12.6640625" style="727" customWidth="1"/>
    <col min="11274" max="11274" width="13.6640625" style="727" customWidth="1"/>
    <col min="11275" max="11520" width="9.6640625" style="727"/>
    <col min="11521" max="11521" width="7.6640625" style="727" customWidth="1"/>
    <col min="11522" max="11522" width="32.88671875" style="727" customWidth="1"/>
    <col min="11523" max="11523" width="9.21875" style="727" customWidth="1"/>
    <col min="11524" max="11524" width="6.5546875" style="727" customWidth="1"/>
    <col min="11525" max="11525" width="7.88671875" style="727" customWidth="1"/>
    <col min="11526" max="11526" width="8.109375" style="727" customWidth="1"/>
    <col min="11527" max="11527" width="9" style="727" customWidth="1"/>
    <col min="11528" max="11528" width="11.5546875" style="727" customWidth="1"/>
    <col min="11529" max="11529" width="12.6640625" style="727" customWidth="1"/>
    <col min="11530" max="11530" width="13.6640625" style="727" customWidth="1"/>
    <col min="11531" max="11776" width="9.6640625" style="727"/>
    <col min="11777" max="11777" width="7.6640625" style="727" customWidth="1"/>
    <col min="11778" max="11778" width="32.88671875" style="727" customWidth="1"/>
    <col min="11779" max="11779" width="9.21875" style="727" customWidth="1"/>
    <col min="11780" max="11780" width="6.5546875" style="727" customWidth="1"/>
    <col min="11781" max="11781" width="7.88671875" style="727" customWidth="1"/>
    <col min="11782" max="11782" width="8.109375" style="727" customWidth="1"/>
    <col min="11783" max="11783" width="9" style="727" customWidth="1"/>
    <col min="11784" max="11784" width="11.5546875" style="727" customWidth="1"/>
    <col min="11785" max="11785" width="12.6640625" style="727" customWidth="1"/>
    <col min="11786" max="11786" width="13.6640625" style="727" customWidth="1"/>
    <col min="11787" max="12032" width="9.6640625" style="727"/>
    <col min="12033" max="12033" width="7.6640625" style="727" customWidth="1"/>
    <col min="12034" max="12034" width="32.88671875" style="727" customWidth="1"/>
    <col min="12035" max="12035" width="9.21875" style="727" customWidth="1"/>
    <col min="12036" max="12036" width="6.5546875" style="727" customWidth="1"/>
    <col min="12037" max="12037" width="7.88671875" style="727" customWidth="1"/>
    <col min="12038" max="12038" width="8.109375" style="727" customWidth="1"/>
    <col min="12039" max="12039" width="9" style="727" customWidth="1"/>
    <col min="12040" max="12040" width="11.5546875" style="727" customWidth="1"/>
    <col min="12041" max="12041" width="12.6640625" style="727" customWidth="1"/>
    <col min="12042" max="12042" width="13.6640625" style="727" customWidth="1"/>
    <col min="12043" max="12288" width="9.6640625" style="727"/>
    <col min="12289" max="12289" width="7.6640625" style="727" customWidth="1"/>
    <col min="12290" max="12290" width="32.88671875" style="727" customWidth="1"/>
    <col min="12291" max="12291" width="9.21875" style="727" customWidth="1"/>
    <col min="12292" max="12292" width="6.5546875" style="727" customWidth="1"/>
    <col min="12293" max="12293" width="7.88671875" style="727" customWidth="1"/>
    <col min="12294" max="12294" width="8.109375" style="727" customWidth="1"/>
    <col min="12295" max="12295" width="9" style="727" customWidth="1"/>
    <col min="12296" max="12296" width="11.5546875" style="727" customWidth="1"/>
    <col min="12297" max="12297" width="12.6640625" style="727" customWidth="1"/>
    <col min="12298" max="12298" width="13.6640625" style="727" customWidth="1"/>
    <col min="12299" max="12544" width="9.6640625" style="727"/>
    <col min="12545" max="12545" width="7.6640625" style="727" customWidth="1"/>
    <col min="12546" max="12546" width="32.88671875" style="727" customWidth="1"/>
    <col min="12547" max="12547" width="9.21875" style="727" customWidth="1"/>
    <col min="12548" max="12548" width="6.5546875" style="727" customWidth="1"/>
    <col min="12549" max="12549" width="7.88671875" style="727" customWidth="1"/>
    <col min="12550" max="12550" width="8.109375" style="727" customWidth="1"/>
    <col min="12551" max="12551" width="9" style="727" customWidth="1"/>
    <col min="12552" max="12552" width="11.5546875" style="727" customWidth="1"/>
    <col min="12553" max="12553" width="12.6640625" style="727" customWidth="1"/>
    <col min="12554" max="12554" width="13.6640625" style="727" customWidth="1"/>
    <col min="12555" max="12800" width="9.6640625" style="727"/>
    <col min="12801" max="12801" width="7.6640625" style="727" customWidth="1"/>
    <col min="12802" max="12802" width="32.88671875" style="727" customWidth="1"/>
    <col min="12803" max="12803" width="9.21875" style="727" customWidth="1"/>
    <col min="12804" max="12804" width="6.5546875" style="727" customWidth="1"/>
    <col min="12805" max="12805" width="7.88671875" style="727" customWidth="1"/>
    <col min="12806" max="12806" width="8.109375" style="727" customWidth="1"/>
    <col min="12807" max="12807" width="9" style="727" customWidth="1"/>
    <col min="12808" max="12808" width="11.5546875" style="727" customWidth="1"/>
    <col min="12809" max="12809" width="12.6640625" style="727" customWidth="1"/>
    <col min="12810" max="12810" width="13.6640625" style="727" customWidth="1"/>
    <col min="12811" max="13056" width="9.6640625" style="727"/>
    <col min="13057" max="13057" width="7.6640625" style="727" customWidth="1"/>
    <col min="13058" max="13058" width="32.88671875" style="727" customWidth="1"/>
    <col min="13059" max="13059" width="9.21875" style="727" customWidth="1"/>
    <col min="13060" max="13060" width="6.5546875" style="727" customWidth="1"/>
    <col min="13061" max="13061" width="7.88671875" style="727" customWidth="1"/>
    <col min="13062" max="13062" width="8.109375" style="727" customWidth="1"/>
    <col min="13063" max="13063" width="9" style="727" customWidth="1"/>
    <col min="13064" max="13064" width="11.5546875" style="727" customWidth="1"/>
    <col min="13065" max="13065" width="12.6640625" style="727" customWidth="1"/>
    <col min="13066" max="13066" width="13.6640625" style="727" customWidth="1"/>
    <col min="13067" max="13312" width="9.6640625" style="727"/>
    <col min="13313" max="13313" width="7.6640625" style="727" customWidth="1"/>
    <col min="13314" max="13314" width="32.88671875" style="727" customWidth="1"/>
    <col min="13315" max="13315" width="9.21875" style="727" customWidth="1"/>
    <col min="13316" max="13316" width="6.5546875" style="727" customWidth="1"/>
    <col min="13317" max="13317" width="7.88671875" style="727" customWidth="1"/>
    <col min="13318" max="13318" width="8.109375" style="727" customWidth="1"/>
    <col min="13319" max="13319" width="9" style="727" customWidth="1"/>
    <col min="13320" max="13320" width="11.5546875" style="727" customWidth="1"/>
    <col min="13321" max="13321" width="12.6640625" style="727" customWidth="1"/>
    <col min="13322" max="13322" width="13.6640625" style="727" customWidth="1"/>
    <col min="13323" max="13568" width="9.6640625" style="727"/>
    <col min="13569" max="13569" width="7.6640625" style="727" customWidth="1"/>
    <col min="13570" max="13570" width="32.88671875" style="727" customWidth="1"/>
    <col min="13571" max="13571" width="9.21875" style="727" customWidth="1"/>
    <col min="13572" max="13572" width="6.5546875" style="727" customWidth="1"/>
    <col min="13573" max="13573" width="7.88671875" style="727" customWidth="1"/>
    <col min="13574" max="13574" width="8.109375" style="727" customWidth="1"/>
    <col min="13575" max="13575" width="9" style="727" customWidth="1"/>
    <col min="13576" max="13576" width="11.5546875" style="727" customWidth="1"/>
    <col min="13577" max="13577" width="12.6640625" style="727" customWidth="1"/>
    <col min="13578" max="13578" width="13.6640625" style="727" customWidth="1"/>
    <col min="13579" max="13824" width="9.6640625" style="727"/>
    <col min="13825" max="13825" width="7.6640625" style="727" customWidth="1"/>
    <col min="13826" max="13826" width="32.88671875" style="727" customWidth="1"/>
    <col min="13827" max="13827" width="9.21875" style="727" customWidth="1"/>
    <col min="13828" max="13828" width="6.5546875" style="727" customWidth="1"/>
    <col min="13829" max="13829" width="7.88671875" style="727" customWidth="1"/>
    <col min="13830" max="13830" width="8.109375" style="727" customWidth="1"/>
    <col min="13831" max="13831" width="9" style="727" customWidth="1"/>
    <col min="13832" max="13832" width="11.5546875" style="727" customWidth="1"/>
    <col min="13833" max="13833" width="12.6640625" style="727" customWidth="1"/>
    <col min="13834" max="13834" width="13.6640625" style="727" customWidth="1"/>
    <col min="13835" max="14080" width="9.6640625" style="727"/>
    <col min="14081" max="14081" width="7.6640625" style="727" customWidth="1"/>
    <col min="14082" max="14082" width="32.88671875" style="727" customWidth="1"/>
    <col min="14083" max="14083" width="9.21875" style="727" customWidth="1"/>
    <col min="14084" max="14084" width="6.5546875" style="727" customWidth="1"/>
    <col min="14085" max="14085" width="7.88671875" style="727" customWidth="1"/>
    <col min="14086" max="14086" width="8.109375" style="727" customWidth="1"/>
    <col min="14087" max="14087" width="9" style="727" customWidth="1"/>
    <col min="14088" max="14088" width="11.5546875" style="727" customWidth="1"/>
    <col min="14089" max="14089" width="12.6640625" style="727" customWidth="1"/>
    <col min="14090" max="14090" width="13.6640625" style="727" customWidth="1"/>
    <col min="14091" max="14336" width="9.6640625" style="727"/>
    <col min="14337" max="14337" width="7.6640625" style="727" customWidth="1"/>
    <col min="14338" max="14338" width="32.88671875" style="727" customWidth="1"/>
    <col min="14339" max="14339" width="9.21875" style="727" customWidth="1"/>
    <col min="14340" max="14340" width="6.5546875" style="727" customWidth="1"/>
    <col min="14341" max="14341" width="7.88671875" style="727" customWidth="1"/>
    <col min="14342" max="14342" width="8.109375" style="727" customWidth="1"/>
    <col min="14343" max="14343" width="9" style="727" customWidth="1"/>
    <col min="14344" max="14344" width="11.5546875" style="727" customWidth="1"/>
    <col min="14345" max="14345" width="12.6640625" style="727" customWidth="1"/>
    <col min="14346" max="14346" width="13.6640625" style="727" customWidth="1"/>
    <col min="14347" max="14592" width="9.6640625" style="727"/>
    <col min="14593" max="14593" width="7.6640625" style="727" customWidth="1"/>
    <col min="14594" max="14594" width="32.88671875" style="727" customWidth="1"/>
    <col min="14595" max="14595" width="9.21875" style="727" customWidth="1"/>
    <col min="14596" max="14596" width="6.5546875" style="727" customWidth="1"/>
    <col min="14597" max="14597" width="7.88671875" style="727" customWidth="1"/>
    <col min="14598" max="14598" width="8.109375" style="727" customWidth="1"/>
    <col min="14599" max="14599" width="9" style="727" customWidth="1"/>
    <col min="14600" max="14600" width="11.5546875" style="727" customWidth="1"/>
    <col min="14601" max="14601" width="12.6640625" style="727" customWidth="1"/>
    <col min="14602" max="14602" width="13.6640625" style="727" customWidth="1"/>
    <col min="14603" max="14848" width="9.6640625" style="727"/>
    <col min="14849" max="14849" width="7.6640625" style="727" customWidth="1"/>
    <col min="14850" max="14850" width="32.88671875" style="727" customWidth="1"/>
    <col min="14851" max="14851" width="9.21875" style="727" customWidth="1"/>
    <col min="14852" max="14852" width="6.5546875" style="727" customWidth="1"/>
    <col min="14853" max="14853" width="7.88671875" style="727" customWidth="1"/>
    <col min="14854" max="14854" width="8.109375" style="727" customWidth="1"/>
    <col min="14855" max="14855" width="9" style="727" customWidth="1"/>
    <col min="14856" max="14856" width="11.5546875" style="727" customWidth="1"/>
    <col min="14857" max="14857" width="12.6640625" style="727" customWidth="1"/>
    <col min="14858" max="14858" width="13.6640625" style="727" customWidth="1"/>
    <col min="14859" max="15104" width="9.6640625" style="727"/>
    <col min="15105" max="15105" width="7.6640625" style="727" customWidth="1"/>
    <col min="15106" max="15106" width="32.88671875" style="727" customWidth="1"/>
    <col min="15107" max="15107" width="9.21875" style="727" customWidth="1"/>
    <col min="15108" max="15108" width="6.5546875" style="727" customWidth="1"/>
    <col min="15109" max="15109" width="7.88671875" style="727" customWidth="1"/>
    <col min="15110" max="15110" width="8.109375" style="727" customWidth="1"/>
    <col min="15111" max="15111" width="9" style="727" customWidth="1"/>
    <col min="15112" max="15112" width="11.5546875" style="727" customWidth="1"/>
    <col min="15113" max="15113" width="12.6640625" style="727" customWidth="1"/>
    <col min="15114" max="15114" width="13.6640625" style="727" customWidth="1"/>
    <col min="15115" max="15360" width="9.6640625" style="727"/>
    <col min="15361" max="15361" width="7.6640625" style="727" customWidth="1"/>
    <col min="15362" max="15362" width="32.88671875" style="727" customWidth="1"/>
    <col min="15363" max="15363" width="9.21875" style="727" customWidth="1"/>
    <col min="15364" max="15364" width="6.5546875" style="727" customWidth="1"/>
    <col min="15365" max="15365" width="7.88671875" style="727" customWidth="1"/>
    <col min="15366" max="15366" width="8.109375" style="727" customWidth="1"/>
    <col min="15367" max="15367" width="9" style="727" customWidth="1"/>
    <col min="15368" max="15368" width="11.5546875" style="727" customWidth="1"/>
    <col min="15369" max="15369" width="12.6640625" style="727" customWidth="1"/>
    <col min="15370" max="15370" width="13.6640625" style="727" customWidth="1"/>
    <col min="15371" max="15616" width="9.6640625" style="727"/>
    <col min="15617" max="15617" width="7.6640625" style="727" customWidth="1"/>
    <col min="15618" max="15618" width="32.88671875" style="727" customWidth="1"/>
    <col min="15619" max="15619" width="9.21875" style="727" customWidth="1"/>
    <col min="15620" max="15620" width="6.5546875" style="727" customWidth="1"/>
    <col min="15621" max="15621" width="7.88671875" style="727" customWidth="1"/>
    <col min="15622" max="15622" width="8.109375" style="727" customWidth="1"/>
    <col min="15623" max="15623" width="9" style="727" customWidth="1"/>
    <col min="15624" max="15624" width="11.5546875" style="727" customWidth="1"/>
    <col min="15625" max="15625" width="12.6640625" style="727" customWidth="1"/>
    <col min="15626" max="15626" width="13.6640625" style="727" customWidth="1"/>
    <col min="15627" max="15872" width="9.6640625" style="727"/>
    <col min="15873" max="15873" width="7.6640625" style="727" customWidth="1"/>
    <col min="15874" max="15874" width="32.88671875" style="727" customWidth="1"/>
    <col min="15875" max="15875" width="9.21875" style="727" customWidth="1"/>
    <col min="15876" max="15876" width="6.5546875" style="727" customWidth="1"/>
    <col min="15877" max="15877" width="7.88671875" style="727" customWidth="1"/>
    <col min="15878" max="15878" width="8.109375" style="727" customWidth="1"/>
    <col min="15879" max="15879" width="9" style="727" customWidth="1"/>
    <col min="15880" max="15880" width="11.5546875" style="727" customWidth="1"/>
    <col min="15881" max="15881" width="12.6640625" style="727" customWidth="1"/>
    <col min="15882" max="15882" width="13.6640625" style="727" customWidth="1"/>
    <col min="15883" max="16128" width="9.6640625" style="727"/>
    <col min="16129" max="16129" width="7.6640625" style="727" customWidth="1"/>
    <col min="16130" max="16130" width="32.88671875" style="727" customWidth="1"/>
    <col min="16131" max="16131" width="9.21875" style="727" customWidth="1"/>
    <col min="16132" max="16132" width="6.5546875" style="727" customWidth="1"/>
    <col min="16133" max="16133" width="7.88671875" style="727" customWidth="1"/>
    <col min="16134" max="16134" width="8.109375" style="727" customWidth="1"/>
    <col min="16135" max="16135" width="9" style="727" customWidth="1"/>
    <col min="16136" max="16136" width="11.5546875" style="727" customWidth="1"/>
    <col min="16137" max="16137" width="12.6640625" style="727" customWidth="1"/>
    <col min="16138" max="16138" width="13.6640625" style="727" customWidth="1"/>
    <col min="16139" max="16384" width="9.6640625" style="727"/>
  </cols>
  <sheetData>
    <row r="1" spans="1:10">
      <c r="A1" s="1006" t="s">
        <v>490</v>
      </c>
      <c r="B1" s="1006"/>
      <c r="C1" s="1006"/>
      <c r="D1" s="1006"/>
      <c r="E1" s="1006"/>
      <c r="F1" s="1006"/>
      <c r="G1" s="1006"/>
      <c r="H1" s="1006"/>
    </row>
    <row r="2" spans="1:10">
      <c r="A2" s="1035" t="s">
        <v>240</v>
      </c>
      <c r="B2" s="1035"/>
      <c r="C2" s="1035"/>
      <c r="D2" s="1035"/>
      <c r="E2" s="1035"/>
      <c r="F2" s="1035"/>
      <c r="G2" s="1035"/>
      <c r="H2" s="1035"/>
    </row>
    <row r="3" spans="1:10">
      <c r="A3" s="1036" t="str">
        <f>+'Attachment H-30A'!D5</f>
        <v>Transource Maryland, LLC</v>
      </c>
      <c r="B3" s="1036"/>
      <c r="C3" s="1036"/>
      <c r="D3" s="1036"/>
      <c r="E3" s="1036"/>
      <c r="F3" s="1036"/>
      <c r="G3" s="1036"/>
      <c r="H3" s="1036"/>
    </row>
    <row r="4" spans="1:10">
      <c r="H4" s="728"/>
    </row>
    <row r="5" spans="1:10">
      <c r="H5" s="728"/>
    </row>
    <row r="7" spans="1:10">
      <c r="A7" s="1034"/>
      <c r="B7" s="1034"/>
      <c r="C7" s="1034"/>
      <c r="D7" s="1034"/>
      <c r="E7" s="1034"/>
      <c r="F7" s="1034"/>
      <c r="G7" s="1034"/>
      <c r="H7" s="1034"/>
    </row>
    <row r="8" spans="1:10">
      <c r="A8" s="1034" t="s">
        <v>415</v>
      </c>
      <c r="B8" s="1034"/>
      <c r="C8" s="1034"/>
      <c r="D8" s="1034"/>
      <c r="E8" s="1034"/>
      <c r="F8" s="1034"/>
      <c r="G8" s="1034"/>
      <c r="H8" s="1034"/>
    </row>
    <row r="9" spans="1:10">
      <c r="A9" s="1034" t="s">
        <v>416</v>
      </c>
      <c r="B9" s="1034"/>
      <c r="C9" s="1034"/>
      <c r="D9" s="1034"/>
      <c r="E9" s="1034"/>
      <c r="F9" s="1034"/>
      <c r="G9" s="1034"/>
      <c r="H9" s="1034"/>
    </row>
    <row r="10" spans="1:10">
      <c r="A10" s="1034" t="s">
        <v>641</v>
      </c>
      <c r="B10" s="1034"/>
      <c r="C10" s="1034"/>
      <c r="D10" s="1034"/>
      <c r="E10" s="1034"/>
      <c r="F10" s="1034"/>
      <c r="G10" s="1034"/>
      <c r="H10" s="1034"/>
    </row>
    <row r="11" spans="1:10">
      <c r="A11" s="729"/>
    </row>
    <row r="12" spans="1:10" ht="73.5" customHeight="1">
      <c r="C12" s="730" t="s">
        <v>335</v>
      </c>
      <c r="D12" s="730" t="s">
        <v>336</v>
      </c>
      <c r="E12" s="730" t="s">
        <v>337</v>
      </c>
      <c r="F12" s="730" t="s">
        <v>338</v>
      </c>
      <c r="G12" s="730" t="s">
        <v>339</v>
      </c>
      <c r="H12" s="730" t="s">
        <v>643</v>
      </c>
    </row>
    <row r="13" spans="1:10">
      <c r="A13" s="731" t="s">
        <v>340</v>
      </c>
    </row>
    <row r="14" spans="1:10">
      <c r="A14" s="731"/>
    </row>
    <row r="15" spans="1:10">
      <c r="A15" s="732" t="s">
        <v>417</v>
      </c>
      <c r="B15" s="727" t="s">
        <v>418</v>
      </c>
      <c r="C15" s="733">
        <v>15</v>
      </c>
      <c r="D15" s="734" t="s">
        <v>359</v>
      </c>
      <c r="E15" s="735">
        <v>0.05</v>
      </c>
      <c r="F15" s="735">
        <v>0.05</v>
      </c>
      <c r="G15" s="735">
        <f>E15-F15</f>
        <v>0</v>
      </c>
      <c r="H15" s="736">
        <f>(1-G15)/C15</f>
        <v>6.6666666666666666E-2</v>
      </c>
    </row>
    <row r="16" spans="1:10">
      <c r="A16" s="727" t="s">
        <v>342</v>
      </c>
      <c r="B16" s="727" t="s">
        <v>343</v>
      </c>
      <c r="C16" s="733">
        <v>62</v>
      </c>
      <c r="D16" s="734" t="s">
        <v>341</v>
      </c>
      <c r="E16" s="735">
        <v>0.05</v>
      </c>
      <c r="F16" s="735">
        <v>0.15</v>
      </c>
      <c r="G16" s="735">
        <f t="shared" ref="G16:G22" si="0">E16-F16</f>
        <v>-9.9999999999999992E-2</v>
      </c>
      <c r="H16" s="736">
        <f t="shared" ref="H16:H22" si="1">(1-G16)/C16</f>
        <v>1.7741935483870968E-2</v>
      </c>
      <c r="I16" s="737"/>
      <c r="J16" s="738"/>
    </row>
    <row r="17" spans="1:10">
      <c r="A17" s="727" t="s">
        <v>344</v>
      </c>
      <c r="B17" s="727" t="s">
        <v>345</v>
      </c>
      <c r="C17" s="733">
        <v>45</v>
      </c>
      <c r="D17" s="739" t="s">
        <v>419</v>
      </c>
      <c r="E17" s="735">
        <v>0.28000000000000003</v>
      </c>
      <c r="F17" s="735">
        <v>0.13</v>
      </c>
      <c r="G17" s="735">
        <f t="shared" si="0"/>
        <v>0.15000000000000002</v>
      </c>
      <c r="H17" s="736">
        <f t="shared" si="1"/>
        <v>1.8888888888888889E-2</v>
      </c>
      <c r="I17" s="737"/>
      <c r="J17" s="738"/>
    </row>
    <row r="18" spans="1:10">
      <c r="A18" s="727" t="s">
        <v>347</v>
      </c>
      <c r="B18" s="727" t="s">
        <v>348</v>
      </c>
      <c r="C18" s="733">
        <v>68</v>
      </c>
      <c r="D18" s="734" t="s">
        <v>353</v>
      </c>
      <c r="E18" s="735">
        <v>0.25</v>
      </c>
      <c r="F18" s="735">
        <v>0.35</v>
      </c>
      <c r="G18" s="735">
        <f t="shared" si="0"/>
        <v>-9.9999999999999978E-2</v>
      </c>
      <c r="H18" s="736">
        <f t="shared" si="1"/>
        <v>1.6176470588235296E-2</v>
      </c>
      <c r="I18" s="737"/>
      <c r="J18" s="738"/>
    </row>
    <row r="19" spans="1:10">
      <c r="A19" s="727" t="s">
        <v>349</v>
      </c>
      <c r="B19" s="727" t="s">
        <v>350</v>
      </c>
      <c r="C19" s="733">
        <v>42</v>
      </c>
      <c r="D19" s="739" t="s">
        <v>420</v>
      </c>
      <c r="E19" s="735">
        <v>0.05</v>
      </c>
      <c r="F19" s="735">
        <v>0.2</v>
      </c>
      <c r="G19" s="735">
        <f t="shared" si="0"/>
        <v>-0.15000000000000002</v>
      </c>
      <c r="H19" s="736">
        <f t="shared" si="1"/>
        <v>2.7380952380952377E-2</v>
      </c>
      <c r="I19" s="737"/>
      <c r="J19" s="738"/>
    </row>
    <row r="20" spans="1:10">
      <c r="A20" s="727" t="s">
        <v>351</v>
      </c>
      <c r="B20" s="727" t="s">
        <v>352</v>
      </c>
      <c r="C20" s="733">
        <v>64</v>
      </c>
      <c r="D20" s="739" t="s">
        <v>353</v>
      </c>
      <c r="E20" s="735">
        <v>0.3</v>
      </c>
      <c r="F20" s="735">
        <v>0.18</v>
      </c>
      <c r="G20" s="735">
        <f t="shared" si="0"/>
        <v>0.12</v>
      </c>
      <c r="H20" s="736">
        <f t="shared" si="1"/>
        <v>1.375E-2</v>
      </c>
      <c r="I20" s="737"/>
      <c r="J20" s="738"/>
    </row>
    <row r="21" spans="1:10">
      <c r="A21" s="740" t="s">
        <v>421</v>
      </c>
      <c r="B21" s="727" t="s">
        <v>422</v>
      </c>
      <c r="C21" s="733">
        <v>50</v>
      </c>
      <c r="D21" s="739" t="s">
        <v>346</v>
      </c>
      <c r="E21" s="735">
        <v>0</v>
      </c>
      <c r="F21" s="735">
        <v>0</v>
      </c>
      <c r="G21" s="735">
        <f t="shared" si="0"/>
        <v>0</v>
      </c>
      <c r="H21" s="736">
        <f t="shared" si="1"/>
        <v>0.02</v>
      </c>
      <c r="I21" s="737"/>
      <c r="J21" s="738"/>
    </row>
    <row r="22" spans="1:10">
      <c r="A22" s="741">
        <v>358</v>
      </c>
      <c r="B22" s="727" t="s">
        <v>354</v>
      </c>
      <c r="C22" s="733">
        <v>20</v>
      </c>
      <c r="D22" s="739" t="s">
        <v>423</v>
      </c>
      <c r="E22" s="735">
        <v>0</v>
      </c>
      <c r="F22" s="735">
        <v>0</v>
      </c>
      <c r="G22" s="735">
        <f t="shared" si="0"/>
        <v>0</v>
      </c>
      <c r="H22" s="736">
        <f t="shared" si="1"/>
        <v>0.05</v>
      </c>
      <c r="I22" s="737"/>
      <c r="J22" s="738"/>
    </row>
    <row r="23" spans="1:10">
      <c r="C23" s="733"/>
      <c r="D23" s="736"/>
      <c r="E23" s="735"/>
      <c r="F23" s="735"/>
      <c r="G23" s="735"/>
      <c r="H23" s="739"/>
      <c r="I23" s="742"/>
      <c r="J23" s="728"/>
    </row>
    <row r="24" spans="1:10" s="743" customFormat="1">
      <c r="A24" s="731" t="s">
        <v>355</v>
      </c>
      <c r="C24" s="744"/>
      <c r="D24" s="745"/>
      <c r="E24" s="746"/>
      <c r="F24" s="746"/>
      <c r="G24" s="746"/>
      <c r="H24" s="747"/>
    </row>
    <row r="25" spans="1:10" s="743" customFormat="1">
      <c r="A25" s="731"/>
      <c r="C25" s="744"/>
      <c r="D25" s="745"/>
      <c r="E25" s="746"/>
      <c r="F25" s="746"/>
      <c r="G25" s="746"/>
      <c r="H25" s="747"/>
    </row>
    <row r="26" spans="1:10">
      <c r="A26" s="727" t="s">
        <v>356</v>
      </c>
      <c r="B26" s="727" t="s">
        <v>343</v>
      </c>
      <c r="C26" s="733">
        <v>42</v>
      </c>
      <c r="D26" s="739" t="s">
        <v>359</v>
      </c>
      <c r="E26" s="735">
        <v>0.36</v>
      </c>
      <c r="F26" s="735">
        <v>0.11</v>
      </c>
      <c r="G26" s="735">
        <f t="shared" ref="G26:G34" si="2">E26-F26</f>
        <v>0.25</v>
      </c>
      <c r="H26" s="736">
        <f t="shared" ref="H26:H34" si="3">(1-G26)/C26</f>
        <v>1.7857142857142856E-2</v>
      </c>
      <c r="I26" s="737"/>
      <c r="J26" s="738"/>
    </row>
    <row r="27" spans="1:10">
      <c r="A27" s="727" t="s">
        <v>357</v>
      </c>
      <c r="B27" s="727" t="s">
        <v>358</v>
      </c>
      <c r="C27" s="733">
        <v>30</v>
      </c>
      <c r="D27" s="739" t="s">
        <v>359</v>
      </c>
      <c r="E27" s="735">
        <v>0</v>
      </c>
      <c r="F27" s="735">
        <v>0</v>
      </c>
      <c r="G27" s="735">
        <f t="shared" si="2"/>
        <v>0</v>
      </c>
      <c r="H27" s="736">
        <f t="shared" si="3"/>
        <v>3.3333333333333333E-2</v>
      </c>
      <c r="I27" s="737"/>
      <c r="J27" s="738"/>
    </row>
    <row r="28" spans="1:10">
      <c r="A28" s="748" t="s">
        <v>360</v>
      </c>
      <c r="B28" s="727" t="s">
        <v>361</v>
      </c>
      <c r="C28" s="733">
        <v>27</v>
      </c>
      <c r="D28" s="734" t="s">
        <v>359</v>
      </c>
      <c r="E28" s="735">
        <v>0</v>
      </c>
      <c r="F28" s="735">
        <v>0</v>
      </c>
      <c r="G28" s="735">
        <f t="shared" si="2"/>
        <v>0</v>
      </c>
      <c r="H28" s="736">
        <f t="shared" si="3"/>
        <v>3.7037037037037035E-2</v>
      </c>
      <c r="I28" s="737"/>
      <c r="J28" s="738"/>
    </row>
    <row r="29" spans="1:10">
      <c r="A29" s="727" t="s">
        <v>362</v>
      </c>
      <c r="B29" s="727" t="s">
        <v>363</v>
      </c>
      <c r="C29" s="733">
        <v>55</v>
      </c>
      <c r="D29" s="734" t="s">
        <v>359</v>
      </c>
      <c r="E29" s="735">
        <v>0</v>
      </c>
      <c r="F29" s="735">
        <v>0</v>
      </c>
      <c r="G29" s="735">
        <f t="shared" si="2"/>
        <v>0</v>
      </c>
      <c r="H29" s="736">
        <f t="shared" si="3"/>
        <v>1.8181818181818181E-2</v>
      </c>
      <c r="I29" s="737"/>
      <c r="J29" s="738"/>
    </row>
    <row r="30" spans="1:10">
      <c r="A30" s="727" t="s">
        <v>364</v>
      </c>
      <c r="B30" s="727" t="s">
        <v>365</v>
      </c>
      <c r="C30" s="733">
        <v>43</v>
      </c>
      <c r="D30" s="734" t="s">
        <v>359</v>
      </c>
      <c r="E30" s="735">
        <v>0</v>
      </c>
      <c r="F30" s="735">
        <v>0.1</v>
      </c>
      <c r="G30" s="735">
        <f t="shared" si="2"/>
        <v>-0.1</v>
      </c>
      <c r="H30" s="736">
        <f t="shared" si="3"/>
        <v>2.5581395348837212E-2</v>
      </c>
      <c r="I30" s="737"/>
      <c r="J30" s="738"/>
    </row>
    <row r="31" spans="1:10">
      <c r="A31" s="727" t="s">
        <v>366</v>
      </c>
      <c r="B31" s="727" t="s">
        <v>367</v>
      </c>
      <c r="C31" s="733">
        <v>37</v>
      </c>
      <c r="D31" s="734" t="s">
        <v>359</v>
      </c>
      <c r="E31" s="735">
        <v>0</v>
      </c>
      <c r="F31" s="735">
        <v>0</v>
      </c>
      <c r="G31" s="735">
        <f t="shared" si="2"/>
        <v>0</v>
      </c>
      <c r="H31" s="736">
        <f t="shared" si="3"/>
        <v>2.7027027027027029E-2</v>
      </c>
      <c r="I31" s="737"/>
      <c r="J31" s="738"/>
    </row>
    <row r="32" spans="1:10">
      <c r="A32" s="748" t="s">
        <v>368</v>
      </c>
      <c r="B32" s="727" t="s">
        <v>369</v>
      </c>
      <c r="C32" s="733">
        <v>25</v>
      </c>
      <c r="D32" s="734" t="s">
        <v>359</v>
      </c>
      <c r="E32" s="735">
        <v>0</v>
      </c>
      <c r="F32" s="735">
        <v>0</v>
      </c>
      <c r="G32" s="735">
        <f t="shared" si="2"/>
        <v>0</v>
      </c>
      <c r="H32" s="736">
        <f t="shared" si="3"/>
        <v>0.04</v>
      </c>
      <c r="I32" s="737"/>
      <c r="J32" s="738"/>
    </row>
    <row r="33" spans="1:10">
      <c r="A33" s="727" t="s">
        <v>370</v>
      </c>
      <c r="B33" s="727" t="s">
        <v>371</v>
      </c>
      <c r="C33" s="733">
        <v>24</v>
      </c>
      <c r="D33" s="734" t="s">
        <v>359</v>
      </c>
      <c r="E33" s="735">
        <v>0</v>
      </c>
      <c r="F33" s="735">
        <v>0.01</v>
      </c>
      <c r="G33" s="735">
        <f t="shared" si="2"/>
        <v>-0.01</v>
      </c>
      <c r="H33" s="736">
        <f t="shared" si="3"/>
        <v>4.2083333333333334E-2</v>
      </c>
      <c r="I33" s="737"/>
      <c r="J33" s="738"/>
    </row>
    <row r="34" spans="1:10">
      <c r="A34" s="727" t="s">
        <v>372</v>
      </c>
      <c r="B34" s="727" t="s">
        <v>373</v>
      </c>
      <c r="C34" s="733">
        <v>35</v>
      </c>
      <c r="D34" s="734" t="s">
        <v>359</v>
      </c>
      <c r="E34" s="735">
        <v>0</v>
      </c>
      <c r="F34" s="735">
        <v>0</v>
      </c>
      <c r="G34" s="735">
        <f t="shared" si="2"/>
        <v>0</v>
      </c>
      <c r="H34" s="736">
        <f t="shared" si="3"/>
        <v>2.8571428571428571E-2</v>
      </c>
      <c r="I34" s="737"/>
      <c r="J34" s="738"/>
    </row>
    <row r="35" spans="1:10">
      <c r="C35" s="749"/>
      <c r="E35" s="750"/>
      <c r="F35" s="750"/>
      <c r="G35" s="750"/>
    </row>
    <row r="36" spans="1:10">
      <c r="A36" s="731" t="s">
        <v>661</v>
      </c>
      <c r="C36" s="749"/>
      <c r="E36" s="750"/>
      <c r="F36" s="750"/>
      <c r="G36" s="750"/>
    </row>
    <row r="37" spans="1:10">
      <c r="A37" s="795">
        <v>303</v>
      </c>
      <c r="B37" s="727" t="s">
        <v>662</v>
      </c>
      <c r="C37" s="733">
        <v>5</v>
      </c>
      <c r="D37" s="751"/>
      <c r="E37" s="750"/>
      <c r="F37" s="750"/>
      <c r="G37" s="750"/>
      <c r="H37" s="736">
        <v>0.2</v>
      </c>
    </row>
    <row r="38" spans="1:10">
      <c r="C38" s="749"/>
      <c r="E38" s="750"/>
      <c r="F38" s="750"/>
      <c r="G38" s="750"/>
    </row>
    <row r="39" spans="1:10">
      <c r="A39" s="752" t="s">
        <v>525</v>
      </c>
      <c r="C39" s="749"/>
      <c r="E39" s="750"/>
      <c r="F39" s="750"/>
      <c r="G39" s="750"/>
    </row>
    <row r="40" spans="1:10" ht="39" customHeight="1">
      <c r="A40" s="753" t="s">
        <v>62</v>
      </c>
      <c r="B40" s="1033" t="s">
        <v>731</v>
      </c>
      <c r="C40" s="1033"/>
      <c r="D40" s="1033"/>
      <c r="E40" s="1033"/>
      <c r="F40" s="1033"/>
      <c r="G40" s="1033"/>
      <c r="H40" s="1033"/>
    </row>
    <row r="41" spans="1:10">
      <c r="A41" s="754" t="s">
        <v>63</v>
      </c>
      <c r="B41" s="755" t="s">
        <v>642</v>
      </c>
      <c r="C41" s="705"/>
      <c r="D41" s="705"/>
      <c r="E41" s="705"/>
      <c r="F41" s="705"/>
      <c r="G41" s="705"/>
      <c r="H41" s="705"/>
    </row>
    <row r="42" spans="1:10">
      <c r="A42" s="705"/>
      <c r="B42" s="705"/>
      <c r="C42" s="705"/>
      <c r="D42" s="705"/>
      <c r="E42" s="705"/>
      <c r="F42" s="705"/>
      <c r="G42" s="705"/>
      <c r="H42" s="705"/>
    </row>
    <row r="43" spans="1:10">
      <c r="C43" s="756"/>
      <c r="E43" s="750"/>
      <c r="F43" s="750"/>
      <c r="G43" s="750"/>
    </row>
    <row r="44" spans="1:10">
      <c r="C44" s="756"/>
      <c r="E44" s="750"/>
      <c r="F44" s="750"/>
      <c r="G44" s="750"/>
    </row>
    <row r="45" spans="1:10">
      <c r="C45" s="756"/>
      <c r="E45" s="750"/>
      <c r="F45" s="750"/>
      <c r="G45" s="750"/>
    </row>
    <row r="46" spans="1:10">
      <c r="C46" s="756"/>
      <c r="E46" s="750"/>
      <c r="F46" s="750"/>
      <c r="G46" s="750"/>
    </row>
    <row r="47" spans="1:10">
      <c r="C47" s="756"/>
      <c r="E47" s="750"/>
      <c r="F47" s="750"/>
      <c r="G47" s="750"/>
    </row>
    <row r="48" spans="1:10">
      <c r="C48" s="756"/>
      <c r="E48" s="750"/>
      <c r="F48" s="750"/>
      <c r="G48" s="750"/>
    </row>
    <row r="49" spans="3:7">
      <c r="C49" s="756"/>
      <c r="E49" s="750"/>
      <c r="F49" s="750"/>
      <c r="G49" s="750"/>
    </row>
    <row r="50" spans="3:7">
      <c r="C50" s="756"/>
      <c r="E50" s="750"/>
      <c r="F50" s="750"/>
      <c r="G50" s="750"/>
    </row>
    <row r="51" spans="3:7">
      <c r="C51" s="756"/>
      <c r="E51" s="750"/>
      <c r="F51" s="750"/>
      <c r="G51" s="750"/>
    </row>
    <row r="52" spans="3:7">
      <c r="E52" s="750"/>
      <c r="F52" s="750"/>
      <c r="G52" s="750"/>
    </row>
    <row r="53" spans="3:7">
      <c r="E53" s="750"/>
      <c r="F53" s="750"/>
      <c r="G53" s="750"/>
    </row>
    <row r="54" spans="3:7">
      <c r="E54" s="750"/>
      <c r="F54" s="750"/>
      <c r="G54" s="750"/>
    </row>
    <row r="55" spans="3:7">
      <c r="E55" s="750"/>
      <c r="F55" s="750"/>
      <c r="G55" s="750"/>
    </row>
    <row r="56" spans="3:7">
      <c r="E56" s="750"/>
      <c r="F56" s="750"/>
      <c r="G56" s="750"/>
    </row>
    <row r="57" spans="3:7">
      <c r="E57" s="750"/>
      <c r="F57" s="750"/>
      <c r="G57" s="750"/>
    </row>
    <row r="58" spans="3:7">
      <c r="E58" s="750"/>
      <c r="F58" s="750"/>
      <c r="G58" s="750"/>
    </row>
    <row r="59" spans="3:7">
      <c r="E59" s="750"/>
      <c r="F59" s="750"/>
      <c r="G59" s="750"/>
    </row>
    <row r="60" spans="3:7">
      <c r="E60" s="750"/>
      <c r="F60" s="750"/>
      <c r="G60" s="750"/>
    </row>
    <row r="61" spans="3:7">
      <c r="E61" s="750"/>
      <c r="F61" s="750"/>
      <c r="G61" s="750"/>
    </row>
    <row r="62" spans="3:7">
      <c r="E62" s="750"/>
      <c r="F62" s="750"/>
      <c r="G62" s="750"/>
    </row>
    <row r="63" spans="3:7">
      <c r="E63" s="750"/>
      <c r="F63" s="750"/>
      <c r="G63" s="750"/>
    </row>
    <row r="64" spans="3:7">
      <c r="E64" s="750"/>
      <c r="F64" s="750"/>
      <c r="G64" s="750"/>
    </row>
    <row r="65" spans="5:7">
      <c r="E65" s="750"/>
      <c r="F65" s="750"/>
      <c r="G65" s="750"/>
    </row>
    <row r="66" spans="5:7">
      <c r="E66" s="750"/>
      <c r="F66" s="750"/>
      <c r="G66" s="750"/>
    </row>
    <row r="67" spans="5:7">
      <c r="E67" s="750"/>
      <c r="F67" s="750"/>
      <c r="G67" s="750"/>
    </row>
    <row r="68" spans="5:7">
      <c r="E68" s="750"/>
      <c r="F68" s="750"/>
      <c r="G68" s="750"/>
    </row>
    <row r="69" spans="5:7">
      <c r="E69" s="750"/>
      <c r="F69" s="750"/>
      <c r="G69" s="750"/>
    </row>
    <row r="70" spans="5:7">
      <c r="E70" s="750"/>
      <c r="F70" s="750"/>
      <c r="G70" s="750"/>
    </row>
    <row r="71" spans="5:7">
      <c r="E71" s="750"/>
      <c r="F71" s="750"/>
      <c r="G71" s="750"/>
    </row>
    <row r="72" spans="5:7">
      <c r="E72" s="750"/>
      <c r="F72" s="750"/>
      <c r="G72" s="750"/>
    </row>
    <row r="73" spans="5:7">
      <c r="E73" s="750"/>
      <c r="F73" s="750"/>
      <c r="G73" s="750"/>
    </row>
    <row r="74" spans="5:7">
      <c r="E74" s="750"/>
      <c r="F74" s="750"/>
      <c r="G74" s="750"/>
    </row>
    <row r="75" spans="5:7">
      <c r="E75" s="750"/>
      <c r="F75" s="750"/>
      <c r="G75" s="750"/>
    </row>
    <row r="76" spans="5:7">
      <c r="E76" s="750"/>
      <c r="F76" s="750"/>
      <c r="G76" s="750"/>
    </row>
    <row r="77" spans="5:7">
      <c r="E77" s="750"/>
      <c r="F77" s="750"/>
      <c r="G77" s="750"/>
    </row>
    <row r="78" spans="5:7">
      <c r="E78" s="750"/>
      <c r="F78" s="750"/>
      <c r="G78" s="750"/>
    </row>
    <row r="79" spans="5:7">
      <c r="E79" s="750"/>
      <c r="F79" s="750"/>
      <c r="G79" s="750"/>
    </row>
    <row r="80" spans="5:7">
      <c r="E80" s="750"/>
      <c r="F80" s="750"/>
      <c r="G80" s="750"/>
    </row>
    <row r="81" spans="5:7">
      <c r="E81" s="750"/>
      <c r="F81" s="750"/>
      <c r="G81" s="750"/>
    </row>
    <row r="82" spans="5:7">
      <c r="E82" s="750"/>
      <c r="F82" s="750"/>
      <c r="G82" s="750"/>
    </row>
    <row r="83" spans="5:7">
      <c r="E83" s="750"/>
      <c r="F83" s="750"/>
      <c r="G83" s="750"/>
    </row>
    <row r="84" spans="5:7">
      <c r="E84" s="750"/>
      <c r="F84" s="750"/>
      <c r="G84" s="750"/>
    </row>
    <row r="85" spans="5:7">
      <c r="E85" s="750"/>
      <c r="F85" s="750"/>
      <c r="G85" s="750"/>
    </row>
    <row r="86" spans="5:7">
      <c r="E86" s="750"/>
      <c r="F86" s="750"/>
      <c r="G86" s="750"/>
    </row>
    <row r="87" spans="5:7">
      <c r="E87" s="750"/>
      <c r="F87" s="750"/>
      <c r="G87" s="750"/>
    </row>
    <row r="88" spans="5:7">
      <c r="E88" s="750"/>
      <c r="F88" s="750"/>
      <c r="G88" s="750"/>
    </row>
    <row r="89" spans="5:7">
      <c r="E89" s="750"/>
      <c r="F89" s="750"/>
      <c r="G89" s="750"/>
    </row>
    <row r="90" spans="5:7">
      <c r="E90" s="750"/>
      <c r="F90" s="750"/>
      <c r="G90" s="750"/>
    </row>
    <row r="91" spans="5:7">
      <c r="E91" s="750"/>
      <c r="F91" s="750"/>
      <c r="G91" s="750"/>
    </row>
    <row r="92" spans="5:7">
      <c r="E92" s="750"/>
      <c r="F92" s="750"/>
      <c r="G92" s="750"/>
    </row>
    <row r="93" spans="5:7">
      <c r="E93" s="750"/>
      <c r="F93" s="750"/>
      <c r="G93" s="750"/>
    </row>
    <row r="94" spans="5:7">
      <c r="E94" s="750"/>
      <c r="F94" s="750"/>
      <c r="G94" s="750"/>
    </row>
    <row r="95" spans="5:7">
      <c r="E95" s="750"/>
      <c r="F95" s="750"/>
      <c r="G95" s="750"/>
    </row>
    <row r="96" spans="5:7">
      <c r="E96" s="750"/>
      <c r="F96" s="750"/>
      <c r="G96" s="750"/>
    </row>
    <row r="97" spans="5:7">
      <c r="E97" s="750"/>
      <c r="F97" s="750"/>
      <c r="G97" s="750"/>
    </row>
    <row r="98" spans="5:7">
      <c r="E98" s="750"/>
      <c r="F98" s="750"/>
      <c r="G98" s="750"/>
    </row>
    <row r="99" spans="5:7">
      <c r="E99" s="750"/>
      <c r="F99" s="750"/>
      <c r="G99" s="750"/>
    </row>
    <row r="100" spans="5:7">
      <c r="E100" s="750"/>
      <c r="F100" s="750"/>
      <c r="G100" s="750"/>
    </row>
    <row r="101" spans="5:7">
      <c r="E101" s="750"/>
      <c r="F101" s="750"/>
      <c r="G101" s="750"/>
    </row>
    <row r="102" spans="5:7">
      <c r="E102" s="750"/>
      <c r="F102" s="750"/>
      <c r="G102" s="750"/>
    </row>
    <row r="103" spans="5:7">
      <c r="E103" s="750"/>
      <c r="F103" s="750"/>
      <c r="G103" s="750"/>
    </row>
    <row r="104" spans="5:7">
      <c r="E104" s="750"/>
      <c r="F104" s="750"/>
      <c r="G104" s="750"/>
    </row>
    <row r="105" spans="5:7">
      <c r="E105" s="750"/>
      <c r="F105" s="750"/>
      <c r="G105" s="750"/>
    </row>
    <row r="106" spans="5:7">
      <c r="E106" s="750"/>
      <c r="F106" s="750"/>
      <c r="G106" s="750"/>
    </row>
    <row r="107" spans="5:7">
      <c r="E107" s="750"/>
      <c r="F107" s="750"/>
      <c r="G107" s="750"/>
    </row>
    <row r="108" spans="5:7">
      <c r="E108" s="750"/>
      <c r="F108" s="750"/>
      <c r="G108" s="750"/>
    </row>
    <row r="109" spans="5:7">
      <c r="E109" s="750"/>
      <c r="F109" s="750"/>
      <c r="G109" s="750"/>
    </row>
    <row r="110" spans="5:7">
      <c r="E110" s="750"/>
      <c r="F110" s="750"/>
      <c r="G110" s="750"/>
    </row>
    <row r="111" spans="5:7">
      <c r="E111" s="750"/>
      <c r="F111" s="750"/>
      <c r="G111" s="750"/>
    </row>
    <row r="112" spans="5:7">
      <c r="E112" s="750"/>
      <c r="F112" s="750"/>
      <c r="G112" s="750"/>
    </row>
    <row r="113" spans="5:7">
      <c r="E113" s="750"/>
      <c r="F113" s="750"/>
      <c r="G113" s="750"/>
    </row>
    <row r="114" spans="5:7">
      <c r="E114" s="750"/>
      <c r="F114" s="750"/>
      <c r="G114" s="750"/>
    </row>
    <row r="115" spans="5:7">
      <c r="E115" s="750"/>
      <c r="F115" s="750"/>
      <c r="G115" s="750"/>
    </row>
    <row r="116" spans="5:7">
      <c r="E116" s="750"/>
      <c r="F116" s="750"/>
      <c r="G116" s="750"/>
    </row>
    <row r="117" spans="5:7">
      <c r="E117" s="750"/>
      <c r="F117" s="750"/>
      <c r="G117" s="750"/>
    </row>
    <row r="118" spans="5:7">
      <c r="E118" s="750"/>
      <c r="F118" s="750"/>
      <c r="G118" s="750"/>
    </row>
    <row r="119" spans="5:7">
      <c r="E119" s="750"/>
      <c r="F119" s="750"/>
      <c r="G119" s="750"/>
    </row>
    <row r="120" spans="5:7">
      <c r="E120" s="750"/>
      <c r="F120" s="750"/>
      <c r="G120" s="750"/>
    </row>
    <row r="121" spans="5:7">
      <c r="E121" s="750"/>
      <c r="F121" s="750"/>
      <c r="G121" s="750"/>
    </row>
    <row r="122" spans="5:7">
      <c r="E122" s="750"/>
      <c r="F122" s="750"/>
      <c r="G122" s="750"/>
    </row>
    <row r="123" spans="5:7">
      <c r="E123" s="750"/>
      <c r="F123" s="750"/>
      <c r="G123" s="750"/>
    </row>
    <row r="124" spans="5:7">
      <c r="E124" s="750"/>
      <c r="F124" s="750"/>
      <c r="G124" s="750"/>
    </row>
    <row r="125" spans="5:7">
      <c r="E125" s="750"/>
      <c r="F125" s="750"/>
      <c r="G125" s="750"/>
    </row>
    <row r="126" spans="5:7">
      <c r="E126" s="750"/>
      <c r="F126" s="750"/>
      <c r="G126" s="750"/>
    </row>
    <row r="127" spans="5:7">
      <c r="E127" s="750"/>
      <c r="F127" s="750"/>
      <c r="G127" s="750"/>
    </row>
    <row r="128" spans="5:7">
      <c r="E128" s="750"/>
      <c r="F128" s="750"/>
      <c r="G128" s="750"/>
    </row>
    <row r="129" spans="5:7">
      <c r="E129" s="750"/>
      <c r="F129" s="750"/>
      <c r="G129" s="750"/>
    </row>
    <row r="130" spans="5:7">
      <c r="E130" s="750"/>
      <c r="F130" s="750"/>
      <c r="G130" s="750"/>
    </row>
    <row r="131" spans="5:7">
      <c r="E131" s="750"/>
      <c r="F131" s="750"/>
      <c r="G131" s="750"/>
    </row>
    <row r="132" spans="5:7">
      <c r="E132" s="750"/>
      <c r="F132" s="750"/>
      <c r="G132" s="750"/>
    </row>
    <row r="133" spans="5:7">
      <c r="E133" s="750"/>
      <c r="F133" s="750"/>
      <c r="G133" s="750"/>
    </row>
    <row r="134" spans="5:7">
      <c r="E134" s="750"/>
      <c r="F134" s="750"/>
      <c r="G134" s="750"/>
    </row>
    <row r="135" spans="5:7">
      <c r="E135" s="750"/>
      <c r="F135" s="750"/>
      <c r="G135" s="750"/>
    </row>
    <row r="136" spans="5:7">
      <c r="E136" s="750"/>
      <c r="F136" s="750"/>
      <c r="G136" s="750"/>
    </row>
    <row r="137" spans="5:7">
      <c r="E137" s="750"/>
      <c r="F137" s="750"/>
      <c r="G137" s="750"/>
    </row>
    <row r="138" spans="5:7">
      <c r="E138" s="750"/>
      <c r="F138" s="750"/>
      <c r="G138" s="750"/>
    </row>
    <row r="139" spans="5:7">
      <c r="E139" s="750"/>
      <c r="F139" s="750"/>
      <c r="G139" s="750"/>
    </row>
    <row r="140" spans="5:7">
      <c r="E140" s="750"/>
      <c r="F140" s="750"/>
      <c r="G140" s="750"/>
    </row>
    <row r="141" spans="5:7">
      <c r="E141" s="750"/>
      <c r="F141" s="750"/>
      <c r="G141" s="750"/>
    </row>
    <row r="142" spans="5:7">
      <c r="E142" s="750"/>
      <c r="F142" s="750"/>
      <c r="G142" s="750"/>
    </row>
    <row r="143" spans="5:7">
      <c r="E143" s="750"/>
      <c r="F143" s="750"/>
      <c r="G143" s="750"/>
    </row>
    <row r="144" spans="5:7">
      <c r="E144" s="750"/>
      <c r="F144" s="750"/>
      <c r="G144" s="750"/>
    </row>
    <row r="145" spans="5:7">
      <c r="E145" s="750"/>
      <c r="F145" s="750"/>
      <c r="G145" s="750"/>
    </row>
    <row r="146" spans="5:7">
      <c r="E146" s="750"/>
      <c r="F146" s="750"/>
      <c r="G146" s="750"/>
    </row>
    <row r="147" spans="5:7">
      <c r="E147" s="750"/>
      <c r="F147" s="750"/>
      <c r="G147" s="750"/>
    </row>
    <row r="148" spans="5:7">
      <c r="E148" s="750"/>
      <c r="F148" s="750"/>
      <c r="G148" s="750"/>
    </row>
    <row r="149" spans="5:7">
      <c r="E149" s="750"/>
      <c r="F149" s="750"/>
      <c r="G149" s="750"/>
    </row>
    <row r="150" spans="5:7">
      <c r="E150" s="750"/>
      <c r="F150" s="750"/>
      <c r="G150" s="750"/>
    </row>
    <row r="151" spans="5:7">
      <c r="E151" s="750"/>
      <c r="F151" s="750"/>
      <c r="G151" s="750"/>
    </row>
    <row r="152" spans="5:7">
      <c r="E152" s="750"/>
      <c r="F152" s="750"/>
      <c r="G152" s="750"/>
    </row>
    <row r="153" spans="5:7">
      <c r="E153" s="750"/>
      <c r="F153" s="750"/>
      <c r="G153" s="750"/>
    </row>
    <row r="154" spans="5:7">
      <c r="E154" s="750"/>
      <c r="F154" s="750"/>
      <c r="G154" s="750"/>
    </row>
    <row r="155" spans="5:7">
      <c r="E155" s="750"/>
      <c r="F155" s="750"/>
      <c r="G155" s="750"/>
    </row>
    <row r="156" spans="5:7">
      <c r="E156" s="750"/>
      <c r="F156" s="750"/>
      <c r="G156" s="750"/>
    </row>
    <row r="157" spans="5:7">
      <c r="E157" s="750"/>
      <c r="F157" s="750"/>
      <c r="G157" s="750"/>
    </row>
    <row r="158" spans="5:7">
      <c r="E158" s="750"/>
      <c r="F158" s="750"/>
      <c r="G158" s="750"/>
    </row>
    <row r="159" spans="5:7">
      <c r="E159" s="750"/>
      <c r="F159" s="750"/>
      <c r="G159" s="750"/>
    </row>
    <row r="160" spans="5:7">
      <c r="E160" s="750"/>
      <c r="F160" s="750"/>
      <c r="G160" s="750"/>
    </row>
    <row r="161" spans="5:7">
      <c r="E161" s="750"/>
      <c r="F161" s="750"/>
      <c r="G161" s="750"/>
    </row>
    <row r="162" spans="5:7">
      <c r="E162" s="750"/>
      <c r="F162" s="750"/>
      <c r="G162" s="750"/>
    </row>
    <row r="163" spans="5:7">
      <c r="E163" s="750"/>
      <c r="F163" s="750"/>
      <c r="G163" s="750"/>
    </row>
    <row r="164" spans="5:7">
      <c r="E164" s="750"/>
      <c r="F164" s="750"/>
      <c r="G164" s="750"/>
    </row>
    <row r="165" spans="5:7">
      <c r="E165" s="750"/>
      <c r="F165" s="750"/>
      <c r="G165" s="750"/>
    </row>
    <row r="166" spans="5:7">
      <c r="E166" s="750"/>
      <c r="F166" s="750"/>
      <c r="G166" s="750"/>
    </row>
    <row r="167" spans="5:7">
      <c r="E167" s="750"/>
      <c r="F167" s="750"/>
      <c r="G167" s="750"/>
    </row>
    <row r="168" spans="5:7">
      <c r="E168" s="750"/>
      <c r="F168" s="750"/>
      <c r="G168" s="750"/>
    </row>
    <row r="169" spans="5:7">
      <c r="E169" s="750"/>
      <c r="F169" s="750"/>
      <c r="G169" s="750"/>
    </row>
    <row r="170" spans="5:7">
      <c r="E170" s="750"/>
      <c r="F170" s="750"/>
      <c r="G170" s="750"/>
    </row>
    <row r="171" spans="5:7">
      <c r="E171" s="750"/>
      <c r="F171" s="750"/>
      <c r="G171" s="750"/>
    </row>
    <row r="172" spans="5:7">
      <c r="E172" s="750"/>
      <c r="F172" s="750"/>
      <c r="G172" s="750"/>
    </row>
    <row r="173" spans="5:7">
      <c r="E173" s="750"/>
      <c r="F173" s="750"/>
      <c r="G173" s="750"/>
    </row>
    <row r="174" spans="5:7">
      <c r="E174" s="750"/>
      <c r="F174" s="750"/>
      <c r="G174" s="750"/>
    </row>
    <row r="175" spans="5:7">
      <c r="E175" s="750"/>
      <c r="F175" s="750"/>
      <c r="G175" s="750"/>
    </row>
    <row r="176" spans="5:7">
      <c r="E176" s="750"/>
      <c r="F176" s="750"/>
      <c r="G176" s="750"/>
    </row>
    <row r="177" spans="5:7">
      <c r="E177" s="750"/>
      <c r="F177" s="750"/>
      <c r="G177" s="750"/>
    </row>
    <row r="178" spans="5:7">
      <c r="E178" s="750"/>
      <c r="F178" s="750"/>
      <c r="G178" s="750"/>
    </row>
    <row r="179" spans="5:7">
      <c r="E179" s="750"/>
      <c r="F179" s="750"/>
      <c r="G179" s="750"/>
    </row>
    <row r="180" spans="5:7">
      <c r="E180" s="750"/>
      <c r="F180" s="750"/>
      <c r="G180" s="750"/>
    </row>
    <row r="181" spans="5:7">
      <c r="E181" s="750"/>
      <c r="F181" s="750"/>
      <c r="G181" s="750"/>
    </row>
    <row r="182" spans="5:7">
      <c r="E182" s="750"/>
      <c r="F182" s="750"/>
      <c r="G182" s="750"/>
    </row>
    <row r="183" spans="5:7">
      <c r="E183" s="750"/>
      <c r="F183" s="750"/>
      <c r="G183" s="750"/>
    </row>
    <row r="184" spans="5:7">
      <c r="E184" s="750"/>
      <c r="F184" s="750"/>
      <c r="G184" s="750"/>
    </row>
    <row r="185" spans="5:7">
      <c r="E185" s="750"/>
      <c r="F185" s="750"/>
      <c r="G185" s="750"/>
    </row>
    <row r="186" spans="5:7">
      <c r="E186" s="750"/>
      <c r="F186" s="750"/>
      <c r="G186" s="750"/>
    </row>
    <row r="187" spans="5:7">
      <c r="E187" s="750"/>
      <c r="F187" s="750"/>
      <c r="G187" s="750"/>
    </row>
    <row r="188" spans="5:7">
      <c r="E188" s="750"/>
      <c r="F188" s="750"/>
      <c r="G188" s="750"/>
    </row>
    <row r="189" spans="5:7">
      <c r="E189" s="750"/>
      <c r="F189" s="750"/>
      <c r="G189" s="750"/>
    </row>
    <row r="190" spans="5:7">
      <c r="E190" s="750"/>
      <c r="F190" s="750"/>
      <c r="G190" s="750"/>
    </row>
    <row r="191" spans="5:7">
      <c r="E191" s="750"/>
      <c r="F191" s="750"/>
      <c r="G191" s="750"/>
    </row>
    <row r="192" spans="5:7">
      <c r="E192" s="750"/>
      <c r="F192" s="750"/>
      <c r="G192" s="750"/>
    </row>
    <row r="193" spans="5:7">
      <c r="E193" s="750"/>
      <c r="F193" s="750"/>
      <c r="G193" s="750"/>
    </row>
    <row r="194" spans="5:7">
      <c r="E194" s="750"/>
      <c r="F194" s="750"/>
      <c r="G194" s="750"/>
    </row>
    <row r="195" spans="5:7">
      <c r="E195" s="750"/>
      <c r="F195" s="750"/>
      <c r="G195" s="750"/>
    </row>
    <row r="196" spans="5:7">
      <c r="E196" s="750"/>
      <c r="F196" s="750"/>
      <c r="G196" s="750"/>
    </row>
    <row r="197" spans="5:7">
      <c r="E197" s="750"/>
      <c r="F197" s="750"/>
      <c r="G197" s="750"/>
    </row>
    <row r="198" spans="5:7">
      <c r="E198" s="750"/>
      <c r="F198" s="750"/>
      <c r="G198" s="750"/>
    </row>
    <row r="199" spans="5:7">
      <c r="E199" s="750"/>
      <c r="F199" s="750"/>
      <c r="G199" s="750"/>
    </row>
    <row r="200" spans="5:7">
      <c r="E200" s="750"/>
      <c r="F200" s="750"/>
      <c r="G200" s="750"/>
    </row>
    <row r="201" spans="5:7">
      <c r="E201" s="750"/>
      <c r="F201" s="750"/>
      <c r="G201" s="750"/>
    </row>
    <row r="202" spans="5:7">
      <c r="E202" s="750"/>
      <c r="F202" s="750"/>
      <c r="G202" s="750"/>
    </row>
    <row r="203" spans="5:7">
      <c r="E203" s="750"/>
      <c r="F203" s="750"/>
      <c r="G203" s="750"/>
    </row>
    <row r="204" spans="5:7">
      <c r="E204" s="750"/>
      <c r="F204" s="750"/>
      <c r="G204" s="750"/>
    </row>
    <row r="205" spans="5:7">
      <c r="E205" s="750"/>
      <c r="F205" s="750"/>
      <c r="G205" s="750"/>
    </row>
    <row r="206" spans="5:7">
      <c r="E206" s="750"/>
      <c r="F206" s="750"/>
      <c r="G206" s="750"/>
    </row>
    <row r="207" spans="5:7">
      <c r="E207" s="750"/>
      <c r="F207" s="750"/>
      <c r="G207" s="750"/>
    </row>
    <row r="208" spans="5:7">
      <c r="E208" s="750"/>
      <c r="F208" s="750"/>
      <c r="G208" s="750"/>
    </row>
    <row r="209" spans="5:7">
      <c r="E209" s="750"/>
      <c r="F209" s="750"/>
      <c r="G209" s="750"/>
    </row>
    <row r="210" spans="5:7">
      <c r="E210" s="750"/>
      <c r="F210" s="750"/>
      <c r="G210" s="750"/>
    </row>
    <row r="211" spans="5:7">
      <c r="E211" s="750"/>
      <c r="F211" s="750"/>
      <c r="G211" s="750"/>
    </row>
    <row r="212" spans="5:7">
      <c r="E212" s="750"/>
      <c r="F212" s="750"/>
      <c r="G212" s="750"/>
    </row>
    <row r="213" spans="5:7">
      <c r="E213" s="750"/>
      <c r="F213" s="750"/>
      <c r="G213" s="750"/>
    </row>
    <row r="214" spans="5:7">
      <c r="E214" s="750"/>
      <c r="F214" s="750"/>
      <c r="G214" s="750"/>
    </row>
    <row r="215" spans="5:7">
      <c r="E215" s="750"/>
      <c r="F215" s="750"/>
      <c r="G215" s="750"/>
    </row>
    <row r="216" spans="5:7">
      <c r="E216" s="750"/>
      <c r="F216" s="750"/>
      <c r="G216" s="750"/>
    </row>
    <row r="217" spans="5:7">
      <c r="E217" s="750"/>
      <c r="F217" s="750"/>
      <c r="G217" s="750"/>
    </row>
    <row r="218" spans="5:7">
      <c r="E218" s="750"/>
      <c r="F218" s="750"/>
      <c r="G218" s="750"/>
    </row>
    <row r="219" spans="5:7">
      <c r="E219" s="750"/>
      <c r="F219" s="750"/>
      <c r="G219" s="750"/>
    </row>
    <row r="220" spans="5:7">
      <c r="E220" s="750"/>
      <c r="F220" s="750"/>
      <c r="G220" s="750"/>
    </row>
    <row r="221" spans="5:7">
      <c r="E221" s="750"/>
      <c r="F221" s="750"/>
      <c r="G221" s="750"/>
    </row>
    <row r="222" spans="5:7">
      <c r="E222" s="750"/>
      <c r="F222" s="750"/>
      <c r="G222" s="750"/>
    </row>
    <row r="223" spans="5:7">
      <c r="E223" s="750"/>
      <c r="F223" s="750"/>
      <c r="G223" s="750"/>
    </row>
    <row r="224" spans="5:7">
      <c r="E224" s="750"/>
      <c r="F224" s="750"/>
      <c r="G224" s="750"/>
    </row>
    <row r="225" spans="5:7">
      <c r="E225" s="750"/>
      <c r="F225" s="750"/>
      <c r="G225" s="750"/>
    </row>
    <row r="226" spans="5:7">
      <c r="E226" s="750"/>
      <c r="F226" s="750"/>
      <c r="G226" s="750"/>
    </row>
    <row r="227" spans="5:7">
      <c r="E227" s="750"/>
      <c r="F227" s="750"/>
      <c r="G227" s="750"/>
    </row>
    <row r="228" spans="5:7">
      <c r="E228" s="750"/>
      <c r="F228" s="750"/>
      <c r="G228" s="750"/>
    </row>
    <row r="229" spans="5:7">
      <c r="E229" s="750"/>
      <c r="F229" s="750"/>
      <c r="G229" s="750"/>
    </row>
    <row r="230" spans="5:7">
      <c r="E230" s="750"/>
      <c r="F230" s="750"/>
      <c r="G230" s="750"/>
    </row>
    <row r="231" spans="5:7">
      <c r="E231" s="750"/>
      <c r="F231" s="750"/>
      <c r="G231" s="750"/>
    </row>
    <row r="232" spans="5:7">
      <c r="E232" s="750"/>
      <c r="F232" s="750"/>
      <c r="G232" s="750"/>
    </row>
    <row r="233" spans="5:7">
      <c r="E233" s="750"/>
      <c r="F233" s="750"/>
      <c r="G233" s="750"/>
    </row>
    <row r="234" spans="5:7">
      <c r="E234" s="750"/>
      <c r="F234" s="750"/>
      <c r="G234" s="750"/>
    </row>
    <row r="235" spans="5:7">
      <c r="E235" s="750"/>
      <c r="F235" s="750"/>
      <c r="G235" s="750"/>
    </row>
    <row r="236" spans="5:7">
      <c r="E236" s="750"/>
      <c r="F236" s="750"/>
      <c r="G236" s="750"/>
    </row>
    <row r="237" spans="5:7">
      <c r="E237" s="750"/>
      <c r="F237" s="750"/>
      <c r="G237" s="750"/>
    </row>
    <row r="238" spans="5:7">
      <c r="E238" s="750"/>
      <c r="F238" s="750"/>
      <c r="G238" s="750"/>
    </row>
    <row r="239" spans="5:7">
      <c r="E239" s="750"/>
      <c r="F239" s="750"/>
      <c r="G239" s="750"/>
    </row>
    <row r="240" spans="5:7">
      <c r="E240" s="750"/>
      <c r="F240" s="750"/>
      <c r="G240" s="750"/>
    </row>
    <row r="241" spans="5:7">
      <c r="E241" s="750"/>
      <c r="F241" s="750"/>
      <c r="G241" s="750"/>
    </row>
    <row r="242" spans="5:7">
      <c r="E242" s="750"/>
      <c r="F242" s="750"/>
      <c r="G242" s="750"/>
    </row>
    <row r="243" spans="5:7">
      <c r="E243" s="750"/>
      <c r="F243" s="750"/>
      <c r="G243" s="750"/>
    </row>
    <row r="244" spans="5:7">
      <c r="E244" s="750"/>
      <c r="F244" s="750"/>
      <c r="G244" s="750"/>
    </row>
    <row r="245" spans="5:7">
      <c r="E245" s="750"/>
      <c r="F245" s="750"/>
      <c r="G245" s="750"/>
    </row>
    <row r="246" spans="5:7">
      <c r="E246" s="750"/>
      <c r="F246" s="750"/>
      <c r="G246" s="750"/>
    </row>
    <row r="247" spans="5:7">
      <c r="E247" s="750"/>
      <c r="F247" s="750"/>
      <c r="G247" s="750"/>
    </row>
    <row r="248" spans="5:7">
      <c r="E248" s="750"/>
      <c r="F248" s="750"/>
      <c r="G248" s="750"/>
    </row>
    <row r="249" spans="5:7">
      <c r="E249" s="750"/>
      <c r="F249" s="750"/>
      <c r="G249" s="750"/>
    </row>
    <row r="250" spans="5:7">
      <c r="E250" s="750"/>
      <c r="F250" s="750"/>
      <c r="G250" s="750"/>
    </row>
    <row r="251" spans="5:7">
      <c r="E251" s="750"/>
      <c r="F251" s="750"/>
      <c r="G251" s="750"/>
    </row>
    <row r="252" spans="5:7">
      <c r="E252" s="750"/>
      <c r="F252" s="750"/>
      <c r="G252" s="750"/>
    </row>
    <row r="253" spans="5:7">
      <c r="E253" s="750"/>
      <c r="F253" s="750"/>
      <c r="G253" s="750"/>
    </row>
    <row r="254" spans="5:7">
      <c r="E254" s="750"/>
      <c r="F254" s="750"/>
      <c r="G254" s="750"/>
    </row>
    <row r="255" spans="5:7">
      <c r="E255" s="750"/>
      <c r="F255" s="750"/>
      <c r="G255" s="750"/>
    </row>
    <row r="256" spans="5:7">
      <c r="E256" s="750"/>
      <c r="F256" s="750"/>
      <c r="G256" s="750"/>
    </row>
    <row r="257" spans="5:7">
      <c r="E257" s="750"/>
      <c r="F257" s="750"/>
      <c r="G257" s="750"/>
    </row>
    <row r="258" spans="5:7">
      <c r="E258" s="750"/>
      <c r="F258" s="750"/>
      <c r="G258" s="750"/>
    </row>
    <row r="259" spans="5:7">
      <c r="E259" s="750"/>
      <c r="F259" s="750"/>
      <c r="G259" s="750"/>
    </row>
    <row r="260" spans="5:7">
      <c r="E260" s="750"/>
      <c r="F260" s="750"/>
      <c r="G260" s="750"/>
    </row>
    <row r="261" spans="5:7">
      <c r="E261" s="750"/>
      <c r="F261" s="750"/>
      <c r="G261" s="750"/>
    </row>
    <row r="262" spans="5:7">
      <c r="E262" s="750"/>
      <c r="F262" s="750"/>
      <c r="G262" s="750"/>
    </row>
    <row r="263" spans="5:7">
      <c r="E263" s="750"/>
      <c r="F263" s="750"/>
      <c r="G263" s="750"/>
    </row>
    <row r="264" spans="5:7">
      <c r="E264" s="750"/>
      <c r="F264" s="750"/>
      <c r="G264" s="750"/>
    </row>
    <row r="265" spans="5:7">
      <c r="E265" s="750"/>
      <c r="F265" s="750"/>
      <c r="G265" s="750"/>
    </row>
    <row r="266" spans="5:7">
      <c r="E266" s="750"/>
      <c r="F266" s="750"/>
      <c r="G266" s="750"/>
    </row>
    <row r="267" spans="5:7">
      <c r="E267" s="750"/>
      <c r="F267" s="750"/>
      <c r="G267" s="750"/>
    </row>
    <row r="268" spans="5:7">
      <c r="E268" s="750"/>
      <c r="F268" s="750"/>
      <c r="G268" s="750"/>
    </row>
    <row r="269" spans="5:7">
      <c r="E269" s="750"/>
      <c r="F269" s="750"/>
      <c r="G269" s="750"/>
    </row>
    <row r="270" spans="5:7">
      <c r="E270" s="750"/>
      <c r="F270" s="750"/>
      <c r="G270" s="750"/>
    </row>
    <row r="271" spans="5:7">
      <c r="E271" s="750"/>
      <c r="F271" s="750"/>
      <c r="G271" s="750"/>
    </row>
    <row r="272" spans="5:7">
      <c r="E272" s="750"/>
      <c r="F272" s="750"/>
      <c r="G272" s="750"/>
    </row>
    <row r="273" spans="5:7">
      <c r="E273" s="750"/>
      <c r="F273" s="750"/>
      <c r="G273" s="750"/>
    </row>
    <row r="274" spans="5:7">
      <c r="E274" s="750"/>
      <c r="F274" s="750"/>
      <c r="G274" s="750"/>
    </row>
    <row r="275" spans="5:7">
      <c r="E275" s="750"/>
      <c r="F275" s="750"/>
      <c r="G275" s="750"/>
    </row>
    <row r="276" spans="5:7">
      <c r="E276" s="750"/>
      <c r="F276" s="750"/>
      <c r="G276" s="750"/>
    </row>
    <row r="277" spans="5:7">
      <c r="E277" s="750"/>
      <c r="F277" s="750"/>
      <c r="G277" s="750"/>
    </row>
    <row r="278" spans="5:7">
      <c r="E278" s="750"/>
      <c r="F278" s="750"/>
      <c r="G278" s="750"/>
    </row>
    <row r="279" spans="5:7">
      <c r="E279" s="750"/>
      <c r="F279" s="750"/>
      <c r="G279" s="750"/>
    </row>
    <row r="280" spans="5:7">
      <c r="E280" s="750"/>
      <c r="F280" s="750"/>
      <c r="G280" s="750"/>
    </row>
    <row r="281" spans="5:7">
      <c r="E281" s="750"/>
      <c r="F281" s="750"/>
      <c r="G281" s="750"/>
    </row>
    <row r="282" spans="5:7">
      <c r="E282" s="750"/>
      <c r="F282" s="750"/>
      <c r="G282" s="750"/>
    </row>
    <row r="283" spans="5:7">
      <c r="E283" s="750"/>
      <c r="F283" s="750"/>
      <c r="G283" s="750"/>
    </row>
    <row r="284" spans="5:7">
      <c r="E284" s="750"/>
      <c r="F284" s="750"/>
      <c r="G284" s="750"/>
    </row>
    <row r="285" spans="5:7">
      <c r="E285" s="750"/>
      <c r="F285" s="750"/>
      <c r="G285" s="750"/>
    </row>
    <row r="286" spans="5:7">
      <c r="E286" s="750"/>
      <c r="F286" s="750"/>
      <c r="G286" s="750"/>
    </row>
    <row r="287" spans="5:7">
      <c r="E287" s="750"/>
      <c r="F287" s="750"/>
      <c r="G287" s="750"/>
    </row>
    <row r="288" spans="5:7">
      <c r="E288" s="750"/>
      <c r="F288" s="750"/>
      <c r="G288" s="750"/>
    </row>
    <row r="289" spans="5:7">
      <c r="E289" s="750"/>
      <c r="F289" s="750"/>
      <c r="G289" s="750"/>
    </row>
    <row r="290" spans="5:7">
      <c r="E290" s="750"/>
      <c r="F290" s="750"/>
      <c r="G290" s="750"/>
    </row>
    <row r="291" spans="5:7">
      <c r="E291" s="750"/>
      <c r="F291" s="750"/>
      <c r="G291" s="750"/>
    </row>
    <row r="292" spans="5:7">
      <c r="E292" s="750"/>
      <c r="F292" s="750"/>
      <c r="G292" s="750"/>
    </row>
    <row r="293" spans="5:7">
      <c r="E293" s="750"/>
      <c r="F293" s="750"/>
      <c r="G293" s="750"/>
    </row>
    <row r="294" spans="5:7">
      <c r="E294" s="750"/>
      <c r="F294" s="750"/>
      <c r="G294" s="750"/>
    </row>
    <row r="295" spans="5:7">
      <c r="E295" s="750"/>
      <c r="F295" s="750"/>
      <c r="G295" s="750"/>
    </row>
    <row r="296" spans="5:7">
      <c r="E296" s="750"/>
      <c r="F296" s="750"/>
      <c r="G296" s="750"/>
    </row>
    <row r="297" spans="5:7">
      <c r="E297" s="750"/>
      <c r="F297" s="750"/>
      <c r="G297" s="750"/>
    </row>
    <row r="298" spans="5:7">
      <c r="E298" s="750"/>
      <c r="F298" s="750"/>
      <c r="G298" s="750"/>
    </row>
    <row r="299" spans="5:7">
      <c r="E299" s="750"/>
      <c r="F299" s="750"/>
      <c r="G299" s="750"/>
    </row>
    <row r="300" spans="5:7">
      <c r="E300" s="750"/>
      <c r="F300" s="750"/>
      <c r="G300" s="750"/>
    </row>
    <row r="301" spans="5:7">
      <c r="E301" s="750"/>
      <c r="F301" s="750"/>
      <c r="G301" s="750"/>
    </row>
    <row r="302" spans="5:7">
      <c r="E302" s="750"/>
      <c r="F302" s="750"/>
      <c r="G302" s="750"/>
    </row>
    <row r="303" spans="5:7">
      <c r="E303" s="750"/>
      <c r="F303" s="750"/>
      <c r="G303" s="750"/>
    </row>
    <row r="304" spans="5:7">
      <c r="E304" s="750"/>
      <c r="F304" s="750"/>
      <c r="G304" s="750"/>
    </row>
    <row r="305" spans="5:7">
      <c r="E305" s="750"/>
      <c r="F305" s="750"/>
      <c r="G305" s="750"/>
    </row>
    <row r="306" spans="5:7">
      <c r="E306" s="750"/>
      <c r="F306" s="750"/>
      <c r="G306" s="750"/>
    </row>
    <row r="307" spans="5:7">
      <c r="E307" s="750"/>
      <c r="F307" s="750"/>
      <c r="G307" s="750"/>
    </row>
    <row r="308" spans="5:7">
      <c r="E308" s="750"/>
      <c r="F308" s="750"/>
      <c r="G308" s="750"/>
    </row>
    <row r="309" spans="5:7">
      <c r="E309" s="750"/>
      <c r="F309" s="750"/>
      <c r="G309" s="750"/>
    </row>
    <row r="310" spans="5:7">
      <c r="E310" s="750"/>
      <c r="F310" s="750"/>
      <c r="G310" s="750"/>
    </row>
    <row r="311" spans="5:7">
      <c r="E311" s="750"/>
      <c r="F311" s="750"/>
      <c r="G311" s="750"/>
    </row>
    <row r="312" spans="5:7">
      <c r="E312" s="750"/>
      <c r="F312" s="750"/>
      <c r="G312" s="750"/>
    </row>
    <row r="313" spans="5:7">
      <c r="E313" s="750"/>
      <c r="F313" s="750"/>
      <c r="G313" s="750"/>
    </row>
    <row r="314" spans="5:7">
      <c r="E314" s="750"/>
      <c r="F314" s="750"/>
      <c r="G314" s="750"/>
    </row>
    <row r="315" spans="5:7">
      <c r="E315" s="750"/>
      <c r="F315" s="750"/>
      <c r="G315" s="750"/>
    </row>
    <row r="316" spans="5:7">
      <c r="E316" s="750"/>
      <c r="F316" s="750"/>
      <c r="G316" s="750"/>
    </row>
    <row r="317" spans="5:7">
      <c r="E317" s="750"/>
      <c r="F317" s="750"/>
      <c r="G317" s="750"/>
    </row>
    <row r="318" spans="5:7">
      <c r="E318" s="750"/>
      <c r="F318" s="750"/>
      <c r="G318" s="750"/>
    </row>
    <row r="319" spans="5:7">
      <c r="E319" s="750"/>
      <c r="F319" s="750"/>
      <c r="G319" s="750"/>
    </row>
    <row r="320" spans="5:7">
      <c r="E320" s="750"/>
      <c r="F320" s="750"/>
      <c r="G320" s="750"/>
    </row>
    <row r="321" spans="5:7">
      <c r="E321" s="750"/>
      <c r="F321" s="750"/>
      <c r="G321" s="750"/>
    </row>
    <row r="322" spans="5:7">
      <c r="E322" s="750"/>
      <c r="F322" s="750"/>
      <c r="G322" s="750"/>
    </row>
    <row r="323" spans="5:7">
      <c r="E323" s="750"/>
      <c r="F323" s="750"/>
      <c r="G323" s="750"/>
    </row>
    <row r="324" spans="5:7">
      <c r="E324" s="750"/>
      <c r="F324" s="750"/>
      <c r="G324" s="750"/>
    </row>
    <row r="325" spans="5:7">
      <c r="E325" s="750"/>
      <c r="F325" s="750"/>
      <c r="G325" s="750"/>
    </row>
    <row r="326" spans="5:7">
      <c r="E326" s="750"/>
      <c r="F326" s="750"/>
      <c r="G326" s="750"/>
    </row>
    <row r="327" spans="5:7">
      <c r="E327" s="750"/>
      <c r="F327" s="750"/>
      <c r="G327" s="750"/>
    </row>
    <row r="328" spans="5:7">
      <c r="E328" s="750"/>
      <c r="F328" s="750"/>
      <c r="G328" s="750"/>
    </row>
    <row r="329" spans="5:7">
      <c r="E329" s="750"/>
      <c r="F329" s="750"/>
      <c r="G329" s="750"/>
    </row>
    <row r="330" spans="5:7">
      <c r="E330" s="750"/>
      <c r="F330" s="750"/>
      <c r="G330" s="750"/>
    </row>
    <row r="331" spans="5:7">
      <c r="E331" s="750"/>
      <c r="F331" s="750"/>
      <c r="G331" s="750"/>
    </row>
    <row r="332" spans="5:7">
      <c r="E332" s="750"/>
      <c r="F332" s="750"/>
      <c r="G332" s="750"/>
    </row>
    <row r="333" spans="5:7">
      <c r="E333" s="750"/>
      <c r="F333" s="750"/>
      <c r="G333" s="750"/>
    </row>
    <row r="334" spans="5:7">
      <c r="E334" s="750"/>
      <c r="F334" s="750"/>
      <c r="G334" s="750"/>
    </row>
    <row r="335" spans="5:7">
      <c r="E335" s="750"/>
      <c r="F335" s="750"/>
      <c r="G335" s="750"/>
    </row>
    <row r="336" spans="5:7">
      <c r="E336" s="750"/>
      <c r="F336" s="750"/>
      <c r="G336" s="750"/>
    </row>
    <row r="337" spans="5:7">
      <c r="E337" s="750"/>
      <c r="F337" s="750"/>
      <c r="G337" s="750"/>
    </row>
    <row r="338" spans="5:7">
      <c r="E338" s="750"/>
      <c r="F338" s="750"/>
      <c r="G338" s="750"/>
    </row>
    <row r="339" spans="5:7">
      <c r="E339" s="750"/>
      <c r="F339" s="750"/>
      <c r="G339" s="750"/>
    </row>
    <row r="340" spans="5:7">
      <c r="E340" s="750"/>
      <c r="F340" s="750"/>
      <c r="G340" s="750"/>
    </row>
    <row r="341" spans="5:7">
      <c r="E341" s="750"/>
      <c r="F341" s="750"/>
      <c r="G341" s="750"/>
    </row>
    <row r="342" spans="5:7">
      <c r="E342" s="750"/>
      <c r="F342" s="750"/>
      <c r="G342" s="750"/>
    </row>
    <row r="343" spans="5:7">
      <c r="E343" s="750"/>
      <c r="F343" s="750"/>
      <c r="G343" s="750"/>
    </row>
    <row r="344" spans="5:7">
      <c r="E344" s="750"/>
      <c r="F344" s="750"/>
      <c r="G344" s="750"/>
    </row>
    <row r="345" spans="5:7">
      <c r="E345" s="750"/>
      <c r="F345" s="750"/>
      <c r="G345" s="750"/>
    </row>
    <row r="346" spans="5:7">
      <c r="E346" s="750"/>
      <c r="F346" s="750"/>
      <c r="G346" s="750"/>
    </row>
    <row r="347" spans="5:7">
      <c r="E347" s="750"/>
      <c r="F347" s="750"/>
      <c r="G347" s="750"/>
    </row>
    <row r="348" spans="5:7">
      <c r="E348" s="750"/>
      <c r="F348" s="750"/>
      <c r="G348" s="750"/>
    </row>
    <row r="349" spans="5:7">
      <c r="E349" s="750"/>
      <c r="F349" s="750"/>
      <c r="G349" s="750"/>
    </row>
    <row r="350" spans="5:7">
      <c r="E350" s="750"/>
      <c r="F350" s="750"/>
      <c r="G350" s="750"/>
    </row>
    <row r="351" spans="5:7">
      <c r="E351" s="750"/>
      <c r="F351" s="750"/>
      <c r="G351" s="750"/>
    </row>
    <row r="352" spans="5:7">
      <c r="E352" s="750"/>
      <c r="F352" s="750"/>
      <c r="G352" s="750"/>
    </row>
    <row r="353" spans="5:7">
      <c r="E353" s="750"/>
      <c r="F353" s="750"/>
      <c r="G353" s="750"/>
    </row>
    <row r="354" spans="5:7">
      <c r="E354" s="750"/>
      <c r="F354" s="750"/>
      <c r="G354" s="750"/>
    </row>
    <row r="355" spans="5:7">
      <c r="E355" s="750"/>
      <c r="F355" s="750"/>
      <c r="G355" s="750"/>
    </row>
    <row r="356" spans="5:7">
      <c r="E356" s="750"/>
      <c r="F356" s="750"/>
      <c r="G356" s="750"/>
    </row>
    <row r="357" spans="5:7">
      <c r="E357" s="750"/>
      <c r="F357" s="750"/>
      <c r="G357" s="750"/>
    </row>
    <row r="358" spans="5:7">
      <c r="E358" s="750"/>
      <c r="F358" s="750"/>
      <c r="G358" s="750"/>
    </row>
    <row r="359" spans="5:7">
      <c r="E359" s="750"/>
      <c r="F359" s="750"/>
      <c r="G359" s="750"/>
    </row>
    <row r="360" spans="5:7">
      <c r="E360" s="750"/>
      <c r="F360" s="750"/>
      <c r="G360" s="750"/>
    </row>
    <row r="361" spans="5:7">
      <c r="E361" s="750"/>
      <c r="F361" s="750"/>
      <c r="G361" s="750"/>
    </row>
    <row r="362" spans="5:7">
      <c r="E362" s="750"/>
      <c r="F362" s="750"/>
      <c r="G362" s="750"/>
    </row>
    <row r="363" spans="5:7">
      <c r="E363" s="750"/>
      <c r="F363" s="750"/>
      <c r="G363" s="750"/>
    </row>
    <row r="364" spans="5:7">
      <c r="E364" s="750"/>
      <c r="F364" s="750"/>
      <c r="G364" s="750"/>
    </row>
    <row r="365" spans="5:7">
      <c r="E365" s="750"/>
      <c r="F365" s="750"/>
      <c r="G365" s="750"/>
    </row>
    <row r="366" spans="5:7">
      <c r="E366" s="750"/>
      <c r="F366" s="750"/>
      <c r="G366" s="750"/>
    </row>
    <row r="367" spans="5:7">
      <c r="E367" s="750"/>
      <c r="F367" s="750"/>
      <c r="G367" s="750"/>
    </row>
    <row r="368" spans="5:7">
      <c r="E368" s="750"/>
      <c r="F368" s="750"/>
      <c r="G368" s="750"/>
    </row>
    <row r="369" spans="5:7">
      <c r="E369" s="750"/>
      <c r="F369" s="750"/>
      <c r="G369" s="750"/>
    </row>
    <row r="370" spans="5:7">
      <c r="E370" s="750"/>
      <c r="F370" s="750"/>
      <c r="G370" s="750"/>
    </row>
    <row r="371" spans="5:7">
      <c r="E371" s="750"/>
      <c r="F371" s="750"/>
      <c r="G371" s="750"/>
    </row>
    <row r="372" spans="5:7">
      <c r="E372" s="750"/>
      <c r="F372" s="750"/>
      <c r="G372" s="750"/>
    </row>
    <row r="373" spans="5:7">
      <c r="E373" s="750"/>
      <c r="F373" s="750"/>
      <c r="G373" s="750"/>
    </row>
    <row r="374" spans="5:7">
      <c r="E374" s="750"/>
      <c r="F374" s="750"/>
      <c r="G374" s="750"/>
    </row>
    <row r="375" spans="5:7">
      <c r="E375" s="750"/>
      <c r="F375" s="750"/>
      <c r="G375" s="750"/>
    </row>
    <row r="376" spans="5:7">
      <c r="E376" s="750"/>
      <c r="F376" s="750"/>
      <c r="G376" s="750"/>
    </row>
    <row r="377" spans="5:7">
      <c r="E377" s="750"/>
      <c r="F377" s="750"/>
      <c r="G377" s="750"/>
    </row>
    <row r="378" spans="5:7">
      <c r="E378" s="750"/>
      <c r="F378" s="750"/>
      <c r="G378" s="750"/>
    </row>
    <row r="379" spans="5:7">
      <c r="E379" s="750"/>
      <c r="F379" s="750"/>
      <c r="G379" s="750"/>
    </row>
    <row r="380" spans="5:7">
      <c r="E380" s="750"/>
      <c r="F380" s="750"/>
      <c r="G380" s="750"/>
    </row>
    <row r="381" spans="5:7">
      <c r="E381" s="750"/>
      <c r="F381" s="750"/>
      <c r="G381" s="750"/>
    </row>
    <row r="382" spans="5:7">
      <c r="E382" s="750"/>
      <c r="F382" s="750"/>
      <c r="G382" s="750"/>
    </row>
    <row r="383" spans="5:7">
      <c r="E383" s="750"/>
      <c r="F383" s="750"/>
      <c r="G383" s="750"/>
    </row>
    <row r="384" spans="5:7">
      <c r="E384" s="750"/>
      <c r="F384" s="750"/>
      <c r="G384" s="750"/>
    </row>
    <row r="385" spans="5:7">
      <c r="E385" s="750"/>
      <c r="F385" s="750"/>
      <c r="G385" s="750"/>
    </row>
    <row r="386" spans="5:7">
      <c r="E386" s="750"/>
      <c r="F386" s="750"/>
      <c r="G386" s="750"/>
    </row>
    <row r="387" spans="5:7">
      <c r="E387" s="750"/>
      <c r="F387" s="750"/>
      <c r="G387" s="750"/>
    </row>
    <row r="388" spans="5:7">
      <c r="E388" s="750"/>
      <c r="F388" s="750"/>
      <c r="G388" s="750"/>
    </row>
    <row r="389" spans="5:7">
      <c r="E389" s="750"/>
      <c r="F389" s="750"/>
      <c r="G389" s="750"/>
    </row>
    <row r="390" spans="5:7">
      <c r="E390" s="750"/>
      <c r="F390" s="750"/>
      <c r="G390" s="750"/>
    </row>
    <row r="391" spans="5:7">
      <c r="E391" s="750"/>
      <c r="F391" s="750"/>
      <c r="G391" s="750"/>
    </row>
    <row r="392" spans="5:7">
      <c r="E392" s="750"/>
      <c r="F392" s="750"/>
      <c r="G392" s="750"/>
    </row>
    <row r="393" spans="5:7">
      <c r="E393" s="750"/>
      <c r="F393" s="750"/>
      <c r="G393" s="750"/>
    </row>
    <row r="394" spans="5:7">
      <c r="E394" s="750"/>
      <c r="F394" s="750"/>
      <c r="G394" s="750"/>
    </row>
    <row r="395" spans="5:7">
      <c r="E395" s="750"/>
      <c r="F395" s="750"/>
      <c r="G395" s="750"/>
    </row>
    <row r="396" spans="5:7">
      <c r="E396" s="750"/>
      <c r="F396" s="750"/>
      <c r="G396" s="750"/>
    </row>
    <row r="397" spans="5:7">
      <c r="E397" s="750"/>
      <c r="F397" s="750"/>
      <c r="G397" s="750"/>
    </row>
    <row r="398" spans="5:7">
      <c r="E398" s="750"/>
      <c r="F398" s="750"/>
      <c r="G398" s="750"/>
    </row>
    <row r="399" spans="5:7">
      <c r="E399" s="750"/>
      <c r="F399" s="750"/>
      <c r="G399" s="750"/>
    </row>
    <row r="400" spans="5:7">
      <c r="E400" s="750"/>
      <c r="F400" s="750"/>
      <c r="G400" s="750"/>
    </row>
    <row r="401" spans="5:7">
      <c r="E401" s="750"/>
      <c r="F401" s="750"/>
      <c r="G401" s="750"/>
    </row>
    <row r="402" spans="5:7">
      <c r="E402" s="750"/>
      <c r="F402" s="750"/>
      <c r="G402" s="750"/>
    </row>
    <row r="403" spans="5:7">
      <c r="E403" s="750"/>
      <c r="F403" s="750"/>
      <c r="G403" s="750"/>
    </row>
    <row r="404" spans="5:7">
      <c r="E404" s="750"/>
      <c r="F404" s="750"/>
      <c r="G404" s="750"/>
    </row>
    <row r="405" spans="5:7">
      <c r="E405" s="750"/>
      <c r="F405" s="750"/>
      <c r="G405" s="750"/>
    </row>
    <row r="406" spans="5:7">
      <c r="E406" s="750"/>
      <c r="F406" s="750"/>
      <c r="G406" s="750"/>
    </row>
    <row r="407" spans="5:7">
      <c r="E407" s="750"/>
      <c r="F407" s="750"/>
      <c r="G407" s="750"/>
    </row>
    <row r="408" spans="5:7">
      <c r="E408" s="750"/>
      <c r="F408" s="750"/>
      <c r="G408" s="750"/>
    </row>
    <row r="409" spans="5:7">
      <c r="E409" s="750"/>
      <c r="F409" s="750"/>
      <c r="G409" s="750"/>
    </row>
    <row r="410" spans="5:7">
      <c r="E410" s="750"/>
      <c r="F410" s="750"/>
      <c r="G410" s="750"/>
    </row>
    <row r="411" spans="5:7">
      <c r="E411" s="750"/>
      <c r="F411" s="750"/>
      <c r="G411" s="750"/>
    </row>
    <row r="412" spans="5:7">
      <c r="E412" s="750"/>
      <c r="F412" s="750"/>
      <c r="G412" s="750"/>
    </row>
    <row r="413" spans="5:7">
      <c r="E413" s="750"/>
      <c r="F413" s="750"/>
      <c r="G413" s="750"/>
    </row>
    <row r="414" spans="5:7">
      <c r="E414" s="750"/>
      <c r="F414" s="750"/>
      <c r="G414" s="750"/>
    </row>
    <row r="415" spans="5:7">
      <c r="E415" s="750"/>
      <c r="F415" s="750"/>
      <c r="G415" s="750"/>
    </row>
    <row r="416" spans="5:7">
      <c r="E416" s="750"/>
      <c r="F416" s="750"/>
      <c r="G416" s="750"/>
    </row>
    <row r="417" spans="5:7">
      <c r="E417" s="750"/>
      <c r="F417" s="750"/>
      <c r="G417" s="750"/>
    </row>
    <row r="418" spans="5:7">
      <c r="E418" s="750"/>
      <c r="F418" s="750"/>
      <c r="G418" s="750"/>
    </row>
    <row r="419" spans="5:7">
      <c r="E419" s="750"/>
      <c r="F419" s="750"/>
      <c r="G419" s="750"/>
    </row>
    <row r="420" spans="5:7">
      <c r="E420" s="750"/>
      <c r="F420" s="750"/>
      <c r="G420" s="750"/>
    </row>
    <row r="421" spans="5:7">
      <c r="E421" s="750"/>
      <c r="F421" s="750"/>
      <c r="G421" s="750"/>
    </row>
    <row r="422" spans="5:7">
      <c r="E422" s="750"/>
      <c r="F422" s="750"/>
      <c r="G422" s="750"/>
    </row>
    <row r="423" spans="5:7">
      <c r="E423" s="750"/>
      <c r="F423" s="750"/>
      <c r="G423" s="750"/>
    </row>
    <row r="424" spans="5:7">
      <c r="E424" s="750"/>
      <c r="F424" s="750"/>
      <c r="G424" s="750"/>
    </row>
    <row r="425" spans="5:7">
      <c r="E425" s="750"/>
      <c r="F425" s="750"/>
      <c r="G425" s="750"/>
    </row>
    <row r="426" spans="5:7">
      <c r="E426" s="750"/>
      <c r="F426" s="750"/>
      <c r="G426" s="750"/>
    </row>
    <row r="427" spans="5:7">
      <c r="E427" s="750"/>
      <c r="F427" s="750"/>
      <c r="G427" s="750"/>
    </row>
    <row r="428" spans="5:7">
      <c r="E428" s="750"/>
      <c r="F428" s="750"/>
      <c r="G428" s="750"/>
    </row>
    <row r="429" spans="5:7">
      <c r="E429" s="750"/>
      <c r="F429" s="750"/>
      <c r="G429" s="750"/>
    </row>
    <row r="430" spans="5:7">
      <c r="E430" s="750"/>
      <c r="F430" s="750"/>
      <c r="G430" s="750"/>
    </row>
    <row r="431" spans="5:7">
      <c r="E431" s="750"/>
      <c r="F431" s="750"/>
      <c r="G431" s="750"/>
    </row>
    <row r="432" spans="5:7">
      <c r="E432" s="750"/>
      <c r="F432" s="750"/>
      <c r="G432" s="750"/>
    </row>
    <row r="433" spans="5:7">
      <c r="E433" s="750"/>
      <c r="F433" s="750"/>
      <c r="G433" s="750"/>
    </row>
    <row r="434" spans="5:7">
      <c r="E434" s="750"/>
      <c r="F434" s="750"/>
      <c r="G434" s="750"/>
    </row>
    <row r="435" spans="5:7">
      <c r="E435" s="750"/>
      <c r="F435" s="750"/>
      <c r="G435" s="750"/>
    </row>
    <row r="436" spans="5:7">
      <c r="E436" s="750"/>
      <c r="F436" s="750"/>
      <c r="G436" s="750"/>
    </row>
    <row r="437" spans="5:7">
      <c r="E437" s="750"/>
      <c r="F437" s="750"/>
      <c r="G437" s="750"/>
    </row>
    <row r="438" spans="5:7">
      <c r="E438" s="750"/>
      <c r="F438" s="750"/>
      <c r="G438" s="750"/>
    </row>
    <row r="439" spans="5:7">
      <c r="E439" s="750"/>
      <c r="F439" s="750"/>
      <c r="G439" s="750"/>
    </row>
    <row r="440" spans="5:7">
      <c r="E440" s="750"/>
      <c r="F440" s="750"/>
      <c r="G440" s="750"/>
    </row>
    <row r="441" spans="5:7">
      <c r="E441" s="750"/>
      <c r="F441" s="750"/>
      <c r="G441" s="750"/>
    </row>
    <row r="442" spans="5:7">
      <c r="E442" s="750"/>
      <c r="F442" s="750"/>
      <c r="G442" s="750"/>
    </row>
    <row r="443" spans="5:7">
      <c r="E443" s="750"/>
      <c r="F443" s="750"/>
      <c r="G443" s="750"/>
    </row>
    <row r="444" spans="5:7">
      <c r="E444" s="750"/>
      <c r="F444" s="750"/>
      <c r="G444" s="750"/>
    </row>
    <row r="445" spans="5:7">
      <c r="E445" s="750"/>
      <c r="F445" s="750"/>
      <c r="G445" s="750"/>
    </row>
    <row r="446" spans="5:7">
      <c r="E446" s="750"/>
      <c r="F446" s="750"/>
      <c r="G446" s="750"/>
    </row>
    <row r="447" spans="5:7">
      <c r="E447" s="750"/>
      <c r="F447" s="750"/>
      <c r="G447" s="750"/>
    </row>
    <row r="448" spans="5:7">
      <c r="E448" s="750"/>
      <c r="F448" s="750"/>
      <c r="G448" s="750"/>
    </row>
    <row r="449" spans="5:7">
      <c r="E449" s="750"/>
      <c r="F449" s="750"/>
      <c r="G449" s="750"/>
    </row>
    <row r="450" spans="5:7">
      <c r="E450" s="750"/>
      <c r="F450" s="750"/>
      <c r="G450" s="750"/>
    </row>
  </sheetData>
  <customSheetViews>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1"/>
      <headerFooter alignWithMargins="0"/>
    </customSheetView>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4"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I57" sqref="I57"/>
    </sheetView>
  </sheetViews>
  <sheetFormatPr defaultColWidth="8.77734375" defaultRowHeight="15.75"/>
  <cols>
    <col min="1" max="1" width="8.77734375" style="225"/>
    <col min="2" max="2" width="51.77734375" style="225" customWidth="1"/>
    <col min="3" max="3" width="15.6640625" style="225" customWidth="1"/>
    <col min="4" max="4" width="14.77734375" style="225" bestFit="1" customWidth="1"/>
    <col min="5" max="5" width="1.6640625" style="225" customWidth="1"/>
    <col min="6" max="6" width="15.88671875" style="225" customWidth="1"/>
    <col min="7" max="7" width="1.44140625" style="225" customWidth="1"/>
    <col min="8" max="8" width="8.77734375" style="225"/>
    <col min="9" max="9" width="35.33203125" style="225" customWidth="1"/>
    <col min="10" max="10" width="16.109375" style="225" customWidth="1"/>
    <col min="11" max="11" width="9.109375" style="225" bestFit="1" customWidth="1"/>
    <col min="12" max="12" width="10.109375" style="225" bestFit="1" customWidth="1"/>
    <col min="13" max="13" width="10.77734375" style="225" customWidth="1"/>
    <col min="14" max="257" width="8.77734375" style="225"/>
    <col min="258" max="258" width="35.21875" style="225" customWidth="1"/>
    <col min="259" max="259" width="15.6640625" style="225" customWidth="1"/>
    <col min="260" max="260" width="14.77734375" style="225" bestFit="1" customWidth="1"/>
    <col min="261" max="261" width="1.6640625" style="225" customWidth="1"/>
    <col min="262" max="262" width="15.88671875" style="225" customWidth="1"/>
    <col min="263" max="263" width="1.44140625" style="225" customWidth="1"/>
    <col min="264" max="264" width="8.77734375" style="225"/>
    <col min="265" max="265" width="35.33203125" style="225" customWidth="1"/>
    <col min="266" max="266" width="16.109375" style="225" customWidth="1"/>
    <col min="267" max="267" width="9.109375" style="225" bestFit="1" customWidth="1"/>
    <col min="268" max="268" width="10.109375" style="225" bestFit="1" customWidth="1"/>
    <col min="269" max="269" width="10.77734375" style="225" customWidth="1"/>
    <col min="270" max="513" width="8.77734375" style="225"/>
    <col min="514" max="514" width="35.21875" style="225" customWidth="1"/>
    <col min="515" max="515" width="15.6640625" style="225" customWidth="1"/>
    <col min="516" max="516" width="14.77734375" style="225" bestFit="1" customWidth="1"/>
    <col min="517" max="517" width="1.6640625" style="225" customWidth="1"/>
    <col min="518" max="518" width="15.88671875" style="225" customWidth="1"/>
    <col min="519" max="519" width="1.44140625" style="225" customWidth="1"/>
    <col min="520" max="520" width="8.77734375" style="225"/>
    <col min="521" max="521" width="35.33203125" style="225" customWidth="1"/>
    <col min="522" max="522" width="16.109375" style="225" customWidth="1"/>
    <col min="523" max="523" width="9.109375" style="225" bestFit="1" customWidth="1"/>
    <col min="524" max="524" width="10.109375" style="225" bestFit="1" customWidth="1"/>
    <col min="525" max="525" width="10.77734375" style="225" customWidth="1"/>
    <col min="526" max="769" width="8.77734375" style="225"/>
    <col min="770" max="770" width="35.21875" style="225" customWidth="1"/>
    <col min="771" max="771" width="15.6640625" style="225" customWidth="1"/>
    <col min="772" max="772" width="14.77734375" style="225" bestFit="1" customWidth="1"/>
    <col min="773" max="773" width="1.6640625" style="225" customWidth="1"/>
    <col min="774" max="774" width="15.88671875" style="225" customWidth="1"/>
    <col min="775" max="775" width="1.44140625" style="225" customWidth="1"/>
    <col min="776" max="776" width="8.77734375" style="225"/>
    <col min="777" max="777" width="35.33203125" style="225" customWidth="1"/>
    <col min="778" max="778" width="16.109375" style="225" customWidth="1"/>
    <col min="779" max="779" width="9.109375" style="225" bestFit="1" customWidth="1"/>
    <col min="780" max="780" width="10.109375" style="225" bestFit="1" customWidth="1"/>
    <col min="781" max="781" width="10.77734375" style="225" customWidth="1"/>
    <col min="782" max="1025" width="8.77734375" style="225"/>
    <col min="1026" max="1026" width="35.21875" style="225" customWidth="1"/>
    <col min="1027" max="1027" width="15.6640625" style="225" customWidth="1"/>
    <col min="1028" max="1028" width="14.77734375" style="225" bestFit="1" customWidth="1"/>
    <col min="1029" max="1029" width="1.6640625" style="225" customWidth="1"/>
    <col min="1030" max="1030" width="15.88671875" style="225" customWidth="1"/>
    <col min="1031" max="1031" width="1.44140625" style="225" customWidth="1"/>
    <col min="1032" max="1032" width="8.77734375" style="225"/>
    <col min="1033" max="1033" width="35.33203125" style="225" customWidth="1"/>
    <col min="1034" max="1034" width="16.109375" style="225" customWidth="1"/>
    <col min="1035" max="1035" width="9.109375" style="225" bestFit="1" customWidth="1"/>
    <col min="1036" max="1036" width="10.109375" style="225" bestFit="1" customWidth="1"/>
    <col min="1037" max="1037" width="10.77734375" style="225" customWidth="1"/>
    <col min="1038" max="1281" width="8.77734375" style="225"/>
    <col min="1282" max="1282" width="35.21875" style="225" customWidth="1"/>
    <col min="1283" max="1283" width="15.6640625" style="225" customWidth="1"/>
    <col min="1284" max="1284" width="14.77734375" style="225" bestFit="1" customWidth="1"/>
    <col min="1285" max="1285" width="1.6640625" style="225" customWidth="1"/>
    <col min="1286" max="1286" width="15.88671875" style="225" customWidth="1"/>
    <col min="1287" max="1287" width="1.44140625" style="225" customWidth="1"/>
    <col min="1288" max="1288" width="8.77734375" style="225"/>
    <col min="1289" max="1289" width="35.33203125" style="225" customWidth="1"/>
    <col min="1290" max="1290" width="16.109375" style="225" customWidth="1"/>
    <col min="1291" max="1291" width="9.109375" style="225" bestFit="1" customWidth="1"/>
    <col min="1292" max="1292" width="10.109375" style="225" bestFit="1" customWidth="1"/>
    <col min="1293" max="1293" width="10.77734375" style="225" customWidth="1"/>
    <col min="1294" max="1537" width="8.77734375" style="225"/>
    <col min="1538" max="1538" width="35.21875" style="225" customWidth="1"/>
    <col min="1539" max="1539" width="15.6640625" style="225" customWidth="1"/>
    <col min="1540" max="1540" width="14.77734375" style="225" bestFit="1" customWidth="1"/>
    <col min="1541" max="1541" width="1.6640625" style="225" customWidth="1"/>
    <col min="1542" max="1542" width="15.88671875" style="225" customWidth="1"/>
    <col min="1543" max="1543" width="1.44140625" style="225" customWidth="1"/>
    <col min="1544" max="1544" width="8.77734375" style="225"/>
    <col min="1545" max="1545" width="35.33203125" style="225" customWidth="1"/>
    <col min="1546" max="1546" width="16.109375" style="225" customWidth="1"/>
    <col min="1547" max="1547" width="9.109375" style="225" bestFit="1" customWidth="1"/>
    <col min="1548" max="1548" width="10.109375" style="225" bestFit="1" customWidth="1"/>
    <col min="1549" max="1549" width="10.77734375" style="225" customWidth="1"/>
    <col min="1550" max="1793" width="8.77734375" style="225"/>
    <col min="1794" max="1794" width="35.21875" style="225" customWidth="1"/>
    <col min="1795" max="1795" width="15.6640625" style="225" customWidth="1"/>
    <col min="1796" max="1796" width="14.77734375" style="225" bestFit="1" customWidth="1"/>
    <col min="1797" max="1797" width="1.6640625" style="225" customWidth="1"/>
    <col min="1798" max="1798" width="15.88671875" style="225" customWidth="1"/>
    <col min="1799" max="1799" width="1.44140625" style="225" customWidth="1"/>
    <col min="1800" max="1800" width="8.77734375" style="225"/>
    <col min="1801" max="1801" width="35.33203125" style="225" customWidth="1"/>
    <col min="1802" max="1802" width="16.109375" style="225" customWidth="1"/>
    <col min="1803" max="1803" width="9.109375" style="225" bestFit="1" customWidth="1"/>
    <col min="1804" max="1804" width="10.109375" style="225" bestFit="1" customWidth="1"/>
    <col min="1805" max="1805" width="10.77734375" style="225" customWidth="1"/>
    <col min="1806" max="2049" width="8.77734375" style="225"/>
    <col min="2050" max="2050" width="35.21875" style="225" customWidth="1"/>
    <col min="2051" max="2051" width="15.6640625" style="225" customWidth="1"/>
    <col min="2052" max="2052" width="14.77734375" style="225" bestFit="1" customWidth="1"/>
    <col min="2053" max="2053" width="1.6640625" style="225" customWidth="1"/>
    <col min="2054" max="2054" width="15.88671875" style="225" customWidth="1"/>
    <col min="2055" max="2055" width="1.44140625" style="225" customWidth="1"/>
    <col min="2056" max="2056" width="8.77734375" style="225"/>
    <col min="2057" max="2057" width="35.33203125" style="225" customWidth="1"/>
    <col min="2058" max="2058" width="16.109375" style="225" customWidth="1"/>
    <col min="2059" max="2059" width="9.109375" style="225" bestFit="1" customWidth="1"/>
    <col min="2060" max="2060" width="10.109375" style="225" bestFit="1" customWidth="1"/>
    <col min="2061" max="2061" width="10.77734375" style="225" customWidth="1"/>
    <col min="2062" max="2305" width="8.77734375" style="225"/>
    <col min="2306" max="2306" width="35.21875" style="225" customWidth="1"/>
    <col min="2307" max="2307" width="15.6640625" style="225" customWidth="1"/>
    <col min="2308" max="2308" width="14.77734375" style="225" bestFit="1" customWidth="1"/>
    <col min="2309" max="2309" width="1.6640625" style="225" customWidth="1"/>
    <col min="2310" max="2310" width="15.88671875" style="225" customWidth="1"/>
    <col min="2311" max="2311" width="1.44140625" style="225" customWidth="1"/>
    <col min="2312" max="2312" width="8.77734375" style="225"/>
    <col min="2313" max="2313" width="35.33203125" style="225" customWidth="1"/>
    <col min="2314" max="2314" width="16.109375" style="225" customWidth="1"/>
    <col min="2315" max="2315" width="9.109375" style="225" bestFit="1" customWidth="1"/>
    <col min="2316" max="2316" width="10.109375" style="225" bestFit="1" customWidth="1"/>
    <col min="2317" max="2317" width="10.77734375" style="225" customWidth="1"/>
    <col min="2318" max="2561" width="8.77734375" style="225"/>
    <col min="2562" max="2562" width="35.21875" style="225" customWidth="1"/>
    <col min="2563" max="2563" width="15.6640625" style="225" customWidth="1"/>
    <col min="2564" max="2564" width="14.77734375" style="225" bestFit="1" customWidth="1"/>
    <col min="2565" max="2565" width="1.6640625" style="225" customWidth="1"/>
    <col min="2566" max="2566" width="15.88671875" style="225" customWidth="1"/>
    <col min="2567" max="2567" width="1.44140625" style="225" customWidth="1"/>
    <col min="2568" max="2568" width="8.77734375" style="225"/>
    <col min="2569" max="2569" width="35.33203125" style="225" customWidth="1"/>
    <col min="2570" max="2570" width="16.109375" style="225" customWidth="1"/>
    <col min="2571" max="2571" width="9.109375" style="225" bestFit="1" customWidth="1"/>
    <col min="2572" max="2572" width="10.109375" style="225" bestFit="1" customWidth="1"/>
    <col min="2573" max="2573" width="10.77734375" style="225" customWidth="1"/>
    <col min="2574" max="2817" width="8.77734375" style="225"/>
    <col min="2818" max="2818" width="35.21875" style="225" customWidth="1"/>
    <col min="2819" max="2819" width="15.6640625" style="225" customWidth="1"/>
    <col min="2820" max="2820" width="14.77734375" style="225" bestFit="1" customWidth="1"/>
    <col min="2821" max="2821" width="1.6640625" style="225" customWidth="1"/>
    <col min="2822" max="2822" width="15.88671875" style="225" customWidth="1"/>
    <col min="2823" max="2823" width="1.44140625" style="225" customWidth="1"/>
    <col min="2824" max="2824" width="8.77734375" style="225"/>
    <col min="2825" max="2825" width="35.33203125" style="225" customWidth="1"/>
    <col min="2826" max="2826" width="16.109375" style="225" customWidth="1"/>
    <col min="2827" max="2827" width="9.109375" style="225" bestFit="1" customWidth="1"/>
    <col min="2828" max="2828" width="10.109375" style="225" bestFit="1" customWidth="1"/>
    <col min="2829" max="2829" width="10.77734375" style="225" customWidth="1"/>
    <col min="2830" max="3073" width="8.77734375" style="225"/>
    <col min="3074" max="3074" width="35.21875" style="225" customWidth="1"/>
    <col min="3075" max="3075" width="15.6640625" style="225" customWidth="1"/>
    <col min="3076" max="3076" width="14.77734375" style="225" bestFit="1" customWidth="1"/>
    <col min="3077" max="3077" width="1.6640625" style="225" customWidth="1"/>
    <col min="3078" max="3078" width="15.88671875" style="225" customWidth="1"/>
    <col min="3079" max="3079" width="1.44140625" style="225" customWidth="1"/>
    <col min="3080" max="3080" width="8.77734375" style="225"/>
    <col min="3081" max="3081" width="35.33203125" style="225" customWidth="1"/>
    <col min="3082" max="3082" width="16.109375" style="225" customWidth="1"/>
    <col min="3083" max="3083" width="9.109375" style="225" bestFit="1" customWidth="1"/>
    <col min="3084" max="3084" width="10.109375" style="225" bestFit="1" customWidth="1"/>
    <col min="3085" max="3085" width="10.77734375" style="225" customWidth="1"/>
    <col min="3086" max="3329" width="8.77734375" style="225"/>
    <col min="3330" max="3330" width="35.21875" style="225" customWidth="1"/>
    <col min="3331" max="3331" width="15.6640625" style="225" customWidth="1"/>
    <col min="3332" max="3332" width="14.77734375" style="225" bestFit="1" customWidth="1"/>
    <col min="3333" max="3333" width="1.6640625" style="225" customWidth="1"/>
    <col min="3334" max="3334" width="15.88671875" style="225" customWidth="1"/>
    <col min="3335" max="3335" width="1.44140625" style="225" customWidth="1"/>
    <col min="3336" max="3336" width="8.77734375" style="225"/>
    <col min="3337" max="3337" width="35.33203125" style="225" customWidth="1"/>
    <col min="3338" max="3338" width="16.109375" style="225" customWidth="1"/>
    <col min="3339" max="3339" width="9.109375" style="225" bestFit="1" customWidth="1"/>
    <col min="3340" max="3340" width="10.109375" style="225" bestFit="1" customWidth="1"/>
    <col min="3341" max="3341" width="10.77734375" style="225" customWidth="1"/>
    <col min="3342" max="3585" width="8.77734375" style="225"/>
    <col min="3586" max="3586" width="35.21875" style="225" customWidth="1"/>
    <col min="3587" max="3587" width="15.6640625" style="225" customWidth="1"/>
    <col min="3588" max="3588" width="14.77734375" style="225" bestFit="1" customWidth="1"/>
    <col min="3589" max="3589" width="1.6640625" style="225" customWidth="1"/>
    <col min="3590" max="3590" width="15.88671875" style="225" customWidth="1"/>
    <col min="3591" max="3591" width="1.44140625" style="225" customWidth="1"/>
    <col min="3592" max="3592" width="8.77734375" style="225"/>
    <col min="3593" max="3593" width="35.33203125" style="225" customWidth="1"/>
    <col min="3594" max="3594" width="16.109375" style="225" customWidth="1"/>
    <col min="3595" max="3595" width="9.109375" style="225" bestFit="1" customWidth="1"/>
    <col min="3596" max="3596" width="10.109375" style="225" bestFit="1" customWidth="1"/>
    <col min="3597" max="3597" width="10.77734375" style="225" customWidth="1"/>
    <col min="3598" max="3841" width="8.77734375" style="225"/>
    <col min="3842" max="3842" width="35.21875" style="225" customWidth="1"/>
    <col min="3843" max="3843" width="15.6640625" style="225" customWidth="1"/>
    <col min="3844" max="3844" width="14.77734375" style="225" bestFit="1" customWidth="1"/>
    <col min="3845" max="3845" width="1.6640625" style="225" customWidth="1"/>
    <col min="3846" max="3846" width="15.88671875" style="225" customWidth="1"/>
    <col min="3847" max="3847" width="1.44140625" style="225" customWidth="1"/>
    <col min="3848" max="3848" width="8.77734375" style="225"/>
    <col min="3849" max="3849" width="35.33203125" style="225" customWidth="1"/>
    <col min="3850" max="3850" width="16.109375" style="225" customWidth="1"/>
    <col min="3851" max="3851" width="9.109375" style="225" bestFit="1" customWidth="1"/>
    <col min="3852" max="3852" width="10.109375" style="225" bestFit="1" customWidth="1"/>
    <col min="3853" max="3853" width="10.77734375" style="225" customWidth="1"/>
    <col min="3854" max="4097" width="8.77734375" style="225"/>
    <col min="4098" max="4098" width="35.21875" style="225" customWidth="1"/>
    <col min="4099" max="4099" width="15.6640625" style="225" customWidth="1"/>
    <col min="4100" max="4100" width="14.77734375" style="225" bestFit="1" customWidth="1"/>
    <col min="4101" max="4101" width="1.6640625" style="225" customWidth="1"/>
    <col min="4102" max="4102" width="15.88671875" style="225" customWidth="1"/>
    <col min="4103" max="4103" width="1.44140625" style="225" customWidth="1"/>
    <col min="4104" max="4104" width="8.77734375" style="225"/>
    <col min="4105" max="4105" width="35.33203125" style="225" customWidth="1"/>
    <col min="4106" max="4106" width="16.109375" style="225" customWidth="1"/>
    <col min="4107" max="4107" width="9.109375" style="225" bestFit="1" customWidth="1"/>
    <col min="4108" max="4108" width="10.109375" style="225" bestFit="1" customWidth="1"/>
    <col min="4109" max="4109" width="10.77734375" style="225" customWidth="1"/>
    <col min="4110" max="4353" width="8.77734375" style="225"/>
    <col min="4354" max="4354" width="35.21875" style="225" customWidth="1"/>
    <col min="4355" max="4355" width="15.6640625" style="225" customWidth="1"/>
    <col min="4356" max="4356" width="14.77734375" style="225" bestFit="1" customWidth="1"/>
    <col min="4357" max="4357" width="1.6640625" style="225" customWidth="1"/>
    <col min="4358" max="4358" width="15.88671875" style="225" customWidth="1"/>
    <col min="4359" max="4359" width="1.44140625" style="225" customWidth="1"/>
    <col min="4360" max="4360" width="8.77734375" style="225"/>
    <col min="4361" max="4361" width="35.33203125" style="225" customWidth="1"/>
    <col min="4362" max="4362" width="16.109375" style="225" customWidth="1"/>
    <col min="4363" max="4363" width="9.109375" style="225" bestFit="1" customWidth="1"/>
    <col min="4364" max="4364" width="10.109375" style="225" bestFit="1" customWidth="1"/>
    <col min="4365" max="4365" width="10.77734375" style="225" customWidth="1"/>
    <col min="4366" max="4609" width="8.77734375" style="225"/>
    <col min="4610" max="4610" width="35.21875" style="225" customWidth="1"/>
    <col min="4611" max="4611" width="15.6640625" style="225" customWidth="1"/>
    <col min="4612" max="4612" width="14.77734375" style="225" bestFit="1" customWidth="1"/>
    <col min="4613" max="4613" width="1.6640625" style="225" customWidth="1"/>
    <col min="4614" max="4614" width="15.88671875" style="225" customWidth="1"/>
    <col min="4615" max="4615" width="1.44140625" style="225" customWidth="1"/>
    <col min="4616" max="4616" width="8.77734375" style="225"/>
    <col min="4617" max="4617" width="35.33203125" style="225" customWidth="1"/>
    <col min="4618" max="4618" width="16.109375" style="225" customWidth="1"/>
    <col min="4619" max="4619" width="9.109375" style="225" bestFit="1" customWidth="1"/>
    <col min="4620" max="4620" width="10.109375" style="225" bestFit="1" customWidth="1"/>
    <col min="4621" max="4621" width="10.77734375" style="225" customWidth="1"/>
    <col min="4622" max="4865" width="8.77734375" style="225"/>
    <col min="4866" max="4866" width="35.21875" style="225" customWidth="1"/>
    <col min="4867" max="4867" width="15.6640625" style="225" customWidth="1"/>
    <col min="4868" max="4868" width="14.77734375" style="225" bestFit="1" customWidth="1"/>
    <col min="4869" max="4869" width="1.6640625" style="225" customWidth="1"/>
    <col min="4870" max="4870" width="15.88671875" style="225" customWidth="1"/>
    <col min="4871" max="4871" width="1.44140625" style="225" customWidth="1"/>
    <col min="4872" max="4872" width="8.77734375" style="225"/>
    <col min="4873" max="4873" width="35.33203125" style="225" customWidth="1"/>
    <col min="4874" max="4874" width="16.109375" style="225" customWidth="1"/>
    <col min="4875" max="4875" width="9.109375" style="225" bestFit="1" customWidth="1"/>
    <col min="4876" max="4876" width="10.109375" style="225" bestFit="1" customWidth="1"/>
    <col min="4877" max="4877" width="10.77734375" style="225" customWidth="1"/>
    <col min="4878" max="5121" width="8.77734375" style="225"/>
    <col min="5122" max="5122" width="35.21875" style="225" customWidth="1"/>
    <col min="5123" max="5123" width="15.6640625" style="225" customWidth="1"/>
    <col min="5124" max="5124" width="14.77734375" style="225" bestFit="1" customWidth="1"/>
    <col min="5125" max="5125" width="1.6640625" style="225" customWidth="1"/>
    <col min="5126" max="5126" width="15.88671875" style="225" customWidth="1"/>
    <col min="5127" max="5127" width="1.44140625" style="225" customWidth="1"/>
    <col min="5128" max="5128" width="8.77734375" style="225"/>
    <col min="5129" max="5129" width="35.33203125" style="225" customWidth="1"/>
    <col min="5130" max="5130" width="16.109375" style="225" customWidth="1"/>
    <col min="5131" max="5131" width="9.109375" style="225" bestFit="1" customWidth="1"/>
    <col min="5132" max="5132" width="10.109375" style="225" bestFit="1" customWidth="1"/>
    <col min="5133" max="5133" width="10.77734375" style="225" customWidth="1"/>
    <col min="5134" max="5377" width="8.77734375" style="225"/>
    <col min="5378" max="5378" width="35.21875" style="225" customWidth="1"/>
    <col min="5379" max="5379" width="15.6640625" style="225" customWidth="1"/>
    <col min="5380" max="5380" width="14.77734375" style="225" bestFit="1" customWidth="1"/>
    <col min="5381" max="5381" width="1.6640625" style="225" customWidth="1"/>
    <col min="5382" max="5382" width="15.88671875" style="225" customWidth="1"/>
    <col min="5383" max="5383" width="1.44140625" style="225" customWidth="1"/>
    <col min="5384" max="5384" width="8.77734375" style="225"/>
    <col min="5385" max="5385" width="35.33203125" style="225" customWidth="1"/>
    <col min="5386" max="5386" width="16.109375" style="225" customWidth="1"/>
    <col min="5387" max="5387" width="9.109375" style="225" bestFit="1" customWidth="1"/>
    <col min="5388" max="5388" width="10.109375" style="225" bestFit="1" customWidth="1"/>
    <col min="5389" max="5389" width="10.77734375" style="225" customWidth="1"/>
    <col min="5390" max="5633" width="8.77734375" style="225"/>
    <col min="5634" max="5634" width="35.21875" style="225" customWidth="1"/>
    <col min="5635" max="5635" width="15.6640625" style="225" customWidth="1"/>
    <col min="5636" max="5636" width="14.77734375" style="225" bestFit="1" customWidth="1"/>
    <col min="5637" max="5637" width="1.6640625" style="225" customWidth="1"/>
    <col min="5638" max="5638" width="15.88671875" style="225" customWidth="1"/>
    <col min="5639" max="5639" width="1.44140625" style="225" customWidth="1"/>
    <col min="5640" max="5640" width="8.77734375" style="225"/>
    <col min="5641" max="5641" width="35.33203125" style="225" customWidth="1"/>
    <col min="5642" max="5642" width="16.109375" style="225" customWidth="1"/>
    <col min="5643" max="5643" width="9.109375" style="225" bestFit="1" customWidth="1"/>
    <col min="5644" max="5644" width="10.109375" style="225" bestFit="1" customWidth="1"/>
    <col min="5645" max="5645" width="10.77734375" style="225" customWidth="1"/>
    <col min="5646" max="5889" width="8.77734375" style="225"/>
    <col min="5890" max="5890" width="35.21875" style="225" customWidth="1"/>
    <col min="5891" max="5891" width="15.6640625" style="225" customWidth="1"/>
    <col min="5892" max="5892" width="14.77734375" style="225" bestFit="1" customWidth="1"/>
    <col min="5893" max="5893" width="1.6640625" style="225" customWidth="1"/>
    <col min="5894" max="5894" width="15.88671875" style="225" customWidth="1"/>
    <col min="5895" max="5895" width="1.44140625" style="225" customWidth="1"/>
    <col min="5896" max="5896" width="8.77734375" style="225"/>
    <col min="5897" max="5897" width="35.33203125" style="225" customWidth="1"/>
    <col min="5898" max="5898" width="16.109375" style="225" customWidth="1"/>
    <col min="5899" max="5899" width="9.109375" style="225" bestFit="1" customWidth="1"/>
    <col min="5900" max="5900" width="10.109375" style="225" bestFit="1" customWidth="1"/>
    <col min="5901" max="5901" width="10.77734375" style="225" customWidth="1"/>
    <col min="5902" max="6145" width="8.77734375" style="225"/>
    <col min="6146" max="6146" width="35.21875" style="225" customWidth="1"/>
    <col min="6147" max="6147" width="15.6640625" style="225" customWidth="1"/>
    <col min="6148" max="6148" width="14.77734375" style="225" bestFit="1" customWidth="1"/>
    <col min="6149" max="6149" width="1.6640625" style="225" customWidth="1"/>
    <col min="6150" max="6150" width="15.88671875" style="225" customWidth="1"/>
    <col min="6151" max="6151" width="1.44140625" style="225" customWidth="1"/>
    <col min="6152" max="6152" width="8.77734375" style="225"/>
    <col min="6153" max="6153" width="35.33203125" style="225" customWidth="1"/>
    <col min="6154" max="6154" width="16.109375" style="225" customWidth="1"/>
    <col min="6155" max="6155" width="9.109375" style="225" bestFit="1" customWidth="1"/>
    <col min="6156" max="6156" width="10.109375" style="225" bestFit="1" customWidth="1"/>
    <col min="6157" max="6157" width="10.77734375" style="225" customWidth="1"/>
    <col min="6158" max="6401" width="8.77734375" style="225"/>
    <col min="6402" max="6402" width="35.21875" style="225" customWidth="1"/>
    <col min="6403" max="6403" width="15.6640625" style="225" customWidth="1"/>
    <col min="6404" max="6404" width="14.77734375" style="225" bestFit="1" customWidth="1"/>
    <col min="6405" max="6405" width="1.6640625" style="225" customWidth="1"/>
    <col min="6406" max="6406" width="15.88671875" style="225" customWidth="1"/>
    <col min="6407" max="6407" width="1.44140625" style="225" customWidth="1"/>
    <col min="6408" max="6408" width="8.77734375" style="225"/>
    <col min="6409" max="6409" width="35.33203125" style="225" customWidth="1"/>
    <col min="6410" max="6410" width="16.109375" style="225" customWidth="1"/>
    <col min="6411" max="6411" width="9.109375" style="225" bestFit="1" customWidth="1"/>
    <col min="6412" max="6412" width="10.109375" style="225" bestFit="1" customWidth="1"/>
    <col min="6413" max="6413" width="10.77734375" style="225" customWidth="1"/>
    <col min="6414" max="6657" width="8.77734375" style="225"/>
    <col min="6658" max="6658" width="35.21875" style="225" customWidth="1"/>
    <col min="6659" max="6659" width="15.6640625" style="225" customWidth="1"/>
    <col min="6660" max="6660" width="14.77734375" style="225" bestFit="1" customWidth="1"/>
    <col min="6661" max="6661" width="1.6640625" style="225" customWidth="1"/>
    <col min="6662" max="6662" width="15.88671875" style="225" customWidth="1"/>
    <col min="6663" max="6663" width="1.44140625" style="225" customWidth="1"/>
    <col min="6664" max="6664" width="8.77734375" style="225"/>
    <col min="6665" max="6665" width="35.33203125" style="225" customWidth="1"/>
    <col min="6666" max="6666" width="16.109375" style="225" customWidth="1"/>
    <col min="6667" max="6667" width="9.109375" style="225" bestFit="1" customWidth="1"/>
    <col min="6668" max="6668" width="10.109375" style="225" bestFit="1" customWidth="1"/>
    <col min="6669" max="6669" width="10.77734375" style="225" customWidth="1"/>
    <col min="6670" max="6913" width="8.77734375" style="225"/>
    <col min="6914" max="6914" width="35.21875" style="225" customWidth="1"/>
    <col min="6915" max="6915" width="15.6640625" style="225" customWidth="1"/>
    <col min="6916" max="6916" width="14.77734375" style="225" bestFit="1" customWidth="1"/>
    <col min="6917" max="6917" width="1.6640625" style="225" customWidth="1"/>
    <col min="6918" max="6918" width="15.88671875" style="225" customWidth="1"/>
    <col min="6919" max="6919" width="1.44140625" style="225" customWidth="1"/>
    <col min="6920" max="6920" width="8.77734375" style="225"/>
    <col min="6921" max="6921" width="35.33203125" style="225" customWidth="1"/>
    <col min="6922" max="6922" width="16.109375" style="225" customWidth="1"/>
    <col min="6923" max="6923" width="9.109375" style="225" bestFit="1" customWidth="1"/>
    <col min="6924" max="6924" width="10.109375" style="225" bestFit="1" customWidth="1"/>
    <col min="6925" max="6925" width="10.77734375" style="225" customWidth="1"/>
    <col min="6926" max="7169" width="8.77734375" style="225"/>
    <col min="7170" max="7170" width="35.21875" style="225" customWidth="1"/>
    <col min="7171" max="7171" width="15.6640625" style="225" customWidth="1"/>
    <col min="7172" max="7172" width="14.77734375" style="225" bestFit="1" customWidth="1"/>
    <col min="7173" max="7173" width="1.6640625" style="225" customWidth="1"/>
    <col min="7174" max="7174" width="15.88671875" style="225" customWidth="1"/>
    <col min="7175" max="7175" width="1.44140625" style="225" customWidth="1"/>
    <col min="7176" max="7176" width="8.77734375" style="225"/>
    <col min="7177" max="7177" width="35.33203125" style="225" customWidth="1"/>
    <col min="7178" max="7178" width="16.109375" style="225" customWidth="1"/>
    <col min="7179" max="7179" width="9.109375" style="225" bestFit="1" customWidth="1"/>
    <col min="7180" max="7180" width="10.109375" style="225" bestFit="1" customWidth="1"/>
    <col min="7181" max="7181" width="10.77734375" style="225" customWidth="1"/>
    <col min="7182" max="7425" width="8.77734375" style="225"/>
    <col min="7426" max="7426" width="35.21875" style="225" customWidth="1"/>
    <col min="7427" max="7427" width="15.6640625" style="225" customWidth="1"/>
    <col min="7428" max="7428" width="14.77734375" style="225" bestFit="1" customWidth="1"/>
    <col min="7429" max="7429" width="1.6640625" style="225" customWidth="1"/>
    <col min="7430" max="7430" width="15.88671875" style="225" customWidth="1"/>
    <col min="7431" max="7431" width="1.44140625" style="225" customWidth="1"/>
    <col min="7432" max="7432" width="8.77734375" style="225"/>
    <col min="7433" max="7433" width="35.33203125" style="225" customWidth="1"/>
    <col min="7434" max="7434" width="16.109375" style="225" customWidth="1"/>
    <col min="7435" max="7435" width="9.109375" style="225" bestFit="1" customWidth="1"/>
    <col min="7436" max="7436" width="10.109375" style="225" bestFit="1" customWidth="1"/>
    <col min="7437" max="7437" width="10.77734375" style="225" customWidth="1"/>
    <col min="7438" max="7681" width="8.77734375" style="225"/>
    <col min="7682" max="7682" width="35.21875" style="225" customWidth="1"/>
    <col min="7683" max="7683" width="15.6640625" style="225" customWidth="1"/>
    <col min="7684" max="7684" width="14.77734375" style="225" bestFit="1" customWidth="1"/>
    <col min="7685" max="7685" width="1.6640625" style="225" customWidth="1"/>
    <col min="7686" max="7686" width="15.88671875" style="225" customWidth="1"/>
    <col min="7687" max="7687" width="1.44140625" style="225" customWidth="1"/>
    <col min="7688" max="7688" width="8.77734375" style="225"/>
    <col min="7689" max="7689" width="35.33203125" style="225" customWidth="1"/>
    <col min="7690" max="7690" width="16.109375" style="225" customWidth="1"/>
    <col min="7691" max="7691" width="9.109375" style="225" bestFit="1" customWidth="1"/>
    <col min="7692" max="7692" width="10.109375" style="225" bestFit="1" customWidth="1"/>
    <col min="7693" max="7693" width="10.77734375" style="225" customWidth="1"/>
    <col min="7694" max="7937" width="8.77734375" style="225"/>
    <col min="7938" max="7938" width="35.21875" style="225" customWidth="1"/>
    <col min="7939" max="7939" width="15.6640625" style="225" customWidth="1"/>
    <col min="7940" max="7940" width="14.77734375" style="225" bestFit="1" customWidth="1"/>
    <col min="7941" max="7941" width="1.6640625" style="225" customWidth="1"/>
    <col min="7942" max="7942" width="15.88671875" style="225" customWidth="1"/>
    <col min="7943" max="7943" width="1.44140625" style="225" customWidth="1"/>
    <col min="7944" max="7944" width="8.77734375" style="225"/>
    <col min="7945" max="7945" width="35.33203125" style="225" customWidth="1"/>
    <col min="7946" max="7946" width="16.109375" style="225" customWidth="1"/>
    <col min="7947" max="7947" width="9.109375" style="225" bestFit="1" customWidth="1"/>
    <col min="7948" max="7948" width="10.109375" style="225" bestFit="1" customWidth="1"/>
    <col min="7949" max="7949" width="10.77734375" style="225" customWidth="1"/>
    <col min="7950" max="8193" width="8.77734375" style="225"/>
    <col min="8194" max="8194" width="35.21875" style="225" customWidth="1"/>
    <col min="8195" max="8195" width="15.6640625" style="225" customWidth="1"/>
    <col min="8196" max="8196" width="14.77734375" style="225" bestFit="1" customWidth="1"/>
    <col min="8197" max="8197" width="1.6640625" style="225" customWidth="1"/>
    <col min="8198" max="8198" width="15.88671875" style="225" customWidth="1"/>
    <col min="8199" max="8199" width="1.44140625" style="225" customWidth="1"/>
    <col min="8200" max="8200" width="8.77734375" style="225"/>
    <col min="8201" max="8201" width="35.33203125" style="225" customWidth="1"/>
    <col min="8202" max="8202" width="16.109375" style="225" customWidth="1"/>
    <col min="8203" max="8203" width="9.109375" style="225" bestFit="1" customWidth="1"/>
    <col min="8204" max="8204" width="10.109375" style="225" bestFit="1" customWidth="1"/>
    <col min="8205" max="8205" width="10.77734375" style="225" customWidth="1"/>
    <col min="8206" max="8449" width="8.77734375" style="225"/>
    <col min="8450" max="8450" width="35.21875" style="225" customWidth="1"/>
    <col min="8451" max="8451" width="15.6640625" style="225" customWidth="1"/>
    <col min="8452" max="8452" width="14.77734375" style="225" bestFit="1" customWidth="1"/>
    <col min="8453" max="8453" width="1.6640625" style="225" customWidth="1"/>
    <col min="8454" max="8454" width="15.88671875" style="225" customWidth="1"/>
    <col min="8455" max="8455" width="1.44140625" style="225" customWidth="1"/>
    <col min="8456" max="8456" width="8.77734375" style="225"/>
    <col min="8457" max="8457" width="35.33203125" style="225" customWidth="1"/>
    <col min="8458" max="8458" width="16.109375" style="225" customWidth="1"/>
    <col min="8459" max="8459" width="9.109375" style="225" bestFit="1" customWidth="1"/>
    <col min="8460" max="8460" width="10.109375" style="225" bestFit="1" customWidth="1"/>
    <col min="8461" max="8461" width="10.77734375" style="225" customWidth="1"/>
    <col min="8462" max="8705" width="8.77734375" style="225"/>
    <col min="8706" max="8706" width="35.21875" style="225" customWidth="1"/>
    <col min="8707" max="8707" width="15.6640625" style="225" customWidth="1"/>
    <col min="8708" max="8708" width="14.77734375" style="225" bestFit="1" customWidth="1"/>
    <col min="8709" max="8709" width="1.6640625" style="225" customWidth="1"/>
    <col min="8710" max="8710" width="15.88671875" style="225" customWidth="1"/>
    <col min="8711" max="8711" width="1.44140625" style="225" customWidth="1"/>
    <col min="8712" max="8712" width="8.77734375" style="225"/>
    <col min="8713" max="8713" width="35.33203125" style="225" customWidth="1"/>
    <col min="8714" max="8714" width="16.109375" style="225" customWidth="1"/>
    <col min="8715" max="8715" width="9.109375" style="225" bestFit="1" customWidth="1"/>
    <col min="8716" max="8716" width="10.109375" style="225" bestFit="1" customWidth="1"/>
    <col min="8717" max="8717" width="10.77734375" style="225" customWidth="1"/>
    <col min="8718" max="8961" width="8.77734375" style="225"/>
    <col min="8962" max="8962" width="35.21875" style="225" customWidth="1"/>
    <col min="8963" max="8963" width="15.6640625" style="225" customWidth="1"/>
    <col min="8964" max="8964" width="14.77734375" style="225" bestFit="1" customWidth="1"/>
    <col min="8965" max="8965" width="1.6640625" style="225" customWidth="1"/>
    <col min="8966" max="8966" width="15.88671875" style="225" customWidth="1"/>
    <col min="8967" max="8967" width="1.44140625" style="225" customWidth="1"/>
    <col min="8968" max="8968" width="8.77734375" style="225"/>
    <col min="8969" max="8969" width="35.33203125" style="225" customWidth="1"/>
    <col min="8970" max="8970" width="16.109375" style="225" customWidth="1"/>
    <col min="8971" max="8971" width="9.109375" style="225" bestFit="1" customWidth="1"/>
    <col min="8972" max="8972" width="10.109375" style="225" bestFit="1" customWidth="1"/>
    <col min="8973" max="8973" width="10.77734375" style="225" customWidth="1"/>
    <col min="8974" max="9217" width="8.77734375" style="225"/>
    <col min="9218" max="9218" width="35.21875" style="225" customWidth="1"/>
    <col min="9219" max="9219" width="15.6640625" style="225" customWidth="1"/>
    <col min="9220" max="9220" width="14.77734375" style="225" bestFit="1" customWidth="1"/>
    <col min="9221" max="9221" width="1.6640625" style="225" customWidth="1"/>
    <col min="9222" max="9222" width="15.88671875" style="225" customWidth="1"/>
    <col min="9223" max="9223" width="1.44140625" style="225" customWidth="1"/>
    <col min="9224" max="9224" width="8.77734375" style="225"/>
    <col min="9225" max="9225" width="35.33203125" style="225" customWidth="1"/>
    <col min="9226" max="9226" width="16.109375" style="225" customWidth="1"/>
    <col min="9227" max="9227" width="9.109375" style="225" bestFit="1" customWidth="1"/>
    <col min="9228" max="9228" width="10.109375" style="225" bestFit="1" customWidth="1"/>
    <col min="9229" max="9229" width="10.77734375" style="225" customWidth="1"/>
    <col min="9230" max="9473" width="8.77734375" style="225"/>
    <col min="9474" max="9474" width="35.21875" style="225" customWidth="1"/>
    <col min="9475" max="9475" width="15.6640625" style="225" customWidth="1"/>
    <col min="9476" max="9476" width="14.77734375" style="225" bestFit="1" customWidth="1"/>
    <col min="9477" max="9477" width="1.6640625" style="225" customWidth="1"/>
    <col min="9478" max="9478" width="15.88671875" style="225" customWidth="1"/>
    <col min="9479" max="9479" width="1.44140625" style="225" customWidth="1"/>
    <col min="9480" max="9480" width="8.77734375" style="225"/>
    <col min="9481" max="9481" width="35.33203125" style="225" customWidth="1"/>
    <col min="9482" max="9482" width="16.109375" style="225" customWidth="1"/>
    <col min="9483" max="9483" width="9.109375" style="225" bestFit="1" customWidth="1"/>
    <col min="9484" max="9484" width="10.109375" style="225" bestFit="1" customWidth="1"/>
    <col min="9485" max="9485" width="10.77734375" style="225" customWidth="1"/>
    <col min="9486" max="9729" width="8.77734375" style="225"/>
    <col min="9730" max="9730" width="35.21875" style="225" customWidth="1"/>
    <col min="9731" max="9731" width="15.6640625" style="225" customWidth="1"/>
    <col min="9732" max="9732" width="14.77734375" style="225" bestFit="1" customWidth="1"/>
    <col min="9733" max="9733" width="1.6640625" style="225" customWidth="1"/>
    <col min="9734" max="9734" width="15.88671875" style="225" customWidth="1"/>
    <col min="9735" max="9735" width="1.44140625" style="225" customWidth="1"/>
    <col min="9736" max="9736" width="8.77734375" style="225"/>
    <col min="9737" max="9737" width="35.33203125" style="225" customWidth="1"/>
    <col min="9738" max="9738" width="16.109375" style="225" customWidth="1"/>
    <col min="9739" max="9739" width="9.109375" style="225" bestFit="1" customWidth="1"/>
    <col min="9740" max="9740" width="10.109375" style="225" bestFit="1" customWidth="1"/>
    <col min="9741" max="9741" width="10.77734375" style="225" customWidth="1"/>
    <col min="9742" max="9985" width="8.77734375" style="225"/>
    <col min="9986" max="9986" width="35.21875" style="225" customWidth="1"/>
    <col min="9987" max="9987" width="15.6640625" style="225" customWidth="1"/>
    <col min="9988" max="9988" width="14.77734375" style="225" bestFit="1" customWidth="1"/>
    <col min="9989" max="9989" width="1.6640625" style="225" customWidth="1"/>
    <col min="9990" max="9990" width="15.88671875" style="225" customWidth="1"/>
    <col min="9991" max="9991" width="1.44140625" style="225" customWidth="1"/>
    <col min="9992" max="9992" width="8.77734375" style="225"/>
    <col min="9993" max="9993" width="35.33203125" style="225" customWidth="1"/>
    <col min="9994" max="9994" width="16.109375" style="225" customWidth="1"/>
    <col min="9995" max="9995" width="9.109375" style="225" bestFit="1" customWidth="1"/>
    <col min="9996" max="9996" width="10.109375" style="225" bestFit="1" customWidth="1"/>
    <col min="9997" max="9997" width="10.77734375" style="225" customWidth="1"/>
    <col min="9998" max="10241" width="8.77734375" style="225"/>
    <col min="10242" max="10242" width="35.21875" style="225" customWidth="1"/>
    <col min="10243" max="10243" width="15.6640625" style="225" customWidth="1"/>
    <col min="10244" max="10244" width="14.77734375" style="225" bestFit="1" customWidth="1"/>
    <col min="10245" max="10245" width="1.6640625" style="225" customWidth="1"/>
    <col min="10246" max="10246" width="15.88671875" style="225" customWidth="1"/>
    <col min="10247" max="10247" width="1.44140625" style="225" customWidth="1"/>
    <col min="10248" max="10248" width="8.77734375" style="225"/>
    <col min="10249" max="10249" width="35.33203125" style="225" customWidth="1"/>
    <col min="10250" max="10250" width="16.109375" style="225" customWidth="1"/>
    <col min="10251" max="10251" width="9.109375" style="225" bestFit="1" customWidth="1"/>
    <col min="10252" max="10252" width="10.109375" style="225" bestFit="1" customWidth="1"/>
    <col min="10253" max="10253" width="10.77734375" style="225" customWidth="1"/>
    <col min="10254" max="10497" width="8.77734375" style="225"/>
    <col min="10498" max="10498" width="35.21875" style="225" customWidth="1"/>
    <col min="10499" max="10499" width="15.6640625" style="225" customWidth="1"/>
    <col min="10500" max="10500" width="14.77734375" style="225" bestFit="1" customWidth="1"/>
    <col min="10501" max="10501" width="1.6640625" style="225" customWidth="1"/>
    <col min="10502" max="10502" width="15.88671875" style="225" customWidth="1"/>
    <col min="10503" max="10503" width="1.44140625" style="225" customWidth="1"/>
    <col min="10504" max="10504" width="8.77734375" style="225"/>
    <col min="10505" max="10505" width="35.33203125" style="225" customWidth="1"/>
    <col min="10506" max="10506" width="16.109375" style="225" customWidth="1"/>
    <col min="10507" max="10507" width="9.109375" style="225" bestFit="1" customWidth="1"/>
    <col min="10508" max="10508" width="10.109375" style="225" bestFit="1" customWidth="1"/>
    <col min="10509" max="10509" width="10.77734375" style="225" customWidth="1"/>
    <col min="10510" max="10753" width="8.77734375" style="225"/>
    <col min="10754" max="10754" width="35.21875" style="225" customWidth="1"/>
    <col min="10755" max="10755" width="15.6640625" style="225" customWidth="1"/>
    <col min="10756" max="10756" width="14.77734375" style="225" bestFit="1" customWidth="1"/>
    <col min="10757" max="10757" width="1.6640625" style="225" customWidth="1"/>
    <col min="10758" max="10758" width="15.88671875" style="225" customWidth="1"/>
    <col min="10759" max="10759" width="1.44140625" style="225" customWidth="1"/>
    <col min="10760" max="10760" width="8.77734375" style="225"/>
    <col min="10761" max="10761" width="35.33203125" style="225" customWidth="1"/>
    <col min="10762" max="10762" width="16.109375" style="225" customWidth="1"/>
    <col min="10763" max="10763" width="9.109375" style="225" bestFit="1" customWidth="1"/>
    <col min="10764" max="10764" width="10.109375" style="225" bestFit="1" customWidth="1"/>
    <col min="10765" max="10765" width="10.77734375" style="225" customWidth="1"/>
    <col min="10766" max="11009" width="8.77734375" style="225"/>
    <col min="11010" max="11010" width="35.21875" style="225" customWidth="1"/>
    <col min="11011" max="11011" width="15.6640625" style="225" customWidth="1"/>
    <col min="11012" max="11012" width="14.77734375" style="225" bestFit="1" customWidth="1"/>
    <col min="11013" max="11013" width="1.6640625" style="225" customWidth="1"/>
    <col min="11014" max="11014" width="15.88671875" style="225" customWidth="1"/>
    <col min="11015" max="11015" width="1.44140625" style="225" customWidth="1"/>
    <col min="11016" max="11016" width="8.77734375" style="225"/>
    <col min="11017" max="11017" width="35.33203125" style="225" customWidth="1"/>
    <col min="11018" max="11018" width="16.109375" style="225" customWidth="1"/>
    <col min="11019" max="11019" width="9.109375" style="225" bestFit="1" customWidth="1"/>
    <col min="11020" max="11020" width="10.109375" style="225" bestFit="1" customWidth="1"/>
    <col min="11021" max="11021" width="10.77734375" style="225" customWidth="1"/>
    <col min="11022" max="11265" width="8.77734375" style="225"/>
    <col min="11266" max="11266" width="35.21875" style="225" customWidth="1"/>
    <col min="11267" max="11267" width="15.6640625" style="225" customWidth="1"/>
    <col min="11268" max="11268" width="14.77734375" style="225" bestFit="1" customWidth="1"/>
    <col min="11269" max="11269" width="1.6640625" style="225" customWidth="1"/>
    <col min="11270" max="11270" width="15.88671875" style="225" customWidth="1"/>
    <col min="11271" max="11271" width="1.44140625" style="225" customWidth="1"/>
    <col min="11272" max="11272" width="8.77734375" style="225"/>
    <col min="11273" max="11273" width="35.33203125" style="225" customWidth="1"/>
    <col min="11274" max="11274" width="16.109375" style="225" customWidth="1"/>
    <col min="11275" max="11275" width="9.109375" style="225" bestFit="1" customWidth="1"/>
    <col min="11276" max="11276" width="10.109375" style="225" bestFit="1" customWidth="1"/>
    <col min="11277" max="11277" width="10.77734375" style="225" customWidth="1"/>
    <col min="11278" max="11521" width="8.77734375" style="225"/>
    <col min="11522" max="11522" width="35.21875" style="225" customWidth="1"/>
    <col min="11523" max="11523" width="15.6640625" style="225" customWidth="1"/>
    <col min="11524" max="11524" width="14.77734375" style="225" bestFit="1" customWidth="1"/>
    <col min="11525" max="11525" width="1.6640625" style="225" customWidth="1"/>
    <col min="11526" max="11526" width="15.88671875" style="225" customWidth="1"/>
    <col min="11527" max="11527" width="1.44140625" style="225" customWidth="1"/>
    <col min="11528" max="11528" width="8.77734375" style="225"/>
    <col min="11529" max="11529" width="35.33203125" style="225" customWidth="1"/>
    <col min="11530" max="11530" width="16.109375" style="225" customWidth="1"/>
    <col min="11531" max="11531" width="9.109375" style="225" bestFit="1" customWidth="1"/>
    <col min="11532" max="11532" width="10.109375" style="225" bestFit="1" customWidth="1"/>
    <col min="11533" max="11533" width="10.77734375" style="225" customWidth="1"/>
    <col min="11534" max="11777" width="8.77734375" style="225"/>
    <col min="11778" max="11778" width="35.21875" style="225" customWidth="1"/>
    <col min="11779" max="11779" width="15.6640625" style="225" customWidth="1"/>
    <col min="11780" max="11780" width="14.77734375" style="225" bestFit="1" customWidth="1"/>
    <col min="11781" max="11781" width="1.6640625" style="225" customWidth="1"/>
    <col min="11782" max="11782" width="15.88671875" style="225" customWidth="1"/>
    <col min="11783" max="11783" width="1.44140625" style="225" customWidth="1"/>
    <col min="11784" max="11784" width="8.77734375" style="225"/>
    <col min="11785" max="11785" width="35.33203125" style="225" customWidth="1"/>
    <col min="11786" max="11786" width="16.109375" style="225" customWidth="1"/>
    <col min="11787" max="11787" width="9.109375" style="225" bestFit="1" customWidth="1"/>
    <col min="11788" max="11788" width="10.109375" style="225" bestFit="1" customWidth="1"/>
    <col min="11789" max="11789" width="10.77734375" style="225" customWidth="1"/>
    <col min="11790" max="12033" width="8.77734375" style="225"/>
    <col min="12034" max="12034" width="35.21875" style="225" customWidth="1"/>
    <col min="12035" max="12035" width="15.6640625" style="225" customWidth="1"/>
    <col min="12036" max="12036" width="14.77734375" style="225" bestFit="1" customWidth="1"/>
    <col min="12037" max="12037" width="1.6640625" style="225" customWidth="1"/>
    <col min="12038" max="12038" width="15.88671875" style="225" customWidth="1"/>
    <col min="12039" max="12039" width="1.44140625" style="225" customWidth="1"/>
    <col min="12040" max="12040" width="8.77734375" style="225"/>
    <col min="12041" max="12041" width="35.33203125" style="225" customWidth="1"/>
    <col min="12042" max="12042" width="16.109375" style="225" customWidth="1"/>
    <col min="12043" max="12043" width="9.109375" style="225" bestFit="1" customWidth="1"/>
    <col min="12044" max="12044" width="10.109375" style="225" bestFit="1" customWidth="1"/>
    <col min="12045" max="12045" width="10.77734375" style="225" customWidth="1"/>
    <col min="12046" max="12289" width="8.77734375" style="225"/>
    <col min="12290" max="12290" width="35.21875" style="225" customWidth="1"/>
    <col min="12291" max="12291" width="15.6640625" style="225" customWidth="1"/>
    <col min="12292" max="12292" width="14.77734375" style="225" bestFit="1" customWidth="1"/>
    <col min="12293" max="12293" width="1.6640625" style="225" customWidth="1"/>
    <col min="12294" max="12294" width="15.88671875" style="225" customWidth="1"/>
    <col min="12295" max="12295" width="1.44140625" style="225" customWidth="1"/>
    <col min="12296" max="12296" width="8.77734375" style="225"/>
    <col min="12297" max="12297" width="35.33203125" style="225" customWidth="1"/>
    <col min="12298" max="12298" width="16.109375" style="225" customWidth="1"/>
    <col min="12299" max="12299" width="9.109375" style="225" bestFit="1" customWidth="1"/>
    <col min="12300" max="12300" width="10.109375" style="225" bestFit="1" customWidth="1"/>
    <col min="12301" max="12301" width="10.77734375" style="225" customWidth="1"/>
    <col min="12302" max="12545" width="8.77734375" style="225"/>
    <col min="12546" max="12546" width="35.21875" style="225" customWidth="1"/>
    <col min="12547" max="12547" width="15.6640625" style="225" customWidth="1"/>
    <col min="12548" max="12548" width="14.77734375" style="225" bestFit="1" customWidth="1"/>
    <col min="12549" max="12549" width="1.6640625" style="225" customWidth="1"/>
    <col min="12550" max="12550" width="15.88671875" style="225" customWidth="1"/>
    <col min="12551" max="12551" width="1.44140625" style="225" customWidth="1"/>
    <col min="12552" max="12552" width="8.77734375" style="225"/>
    <col min="12553" max="12553" width="35.33203125" style="225" customWidth="1"/>
    <col min="12554" max="12554" width="16.109375" style="225" customWidth="1"/>
    <col min="12555" max="12555" width="9.109375" style="225" bestFit="1" customWidth="1"/>
    <col min="12556" max="12556" width="10.109375" style="225" bestFit="1" customWidth="1"/>
    <col min="12557" max="12557" width="10.77734375" style="225" customWidth="1"/>
    <col min="12558" max="12801" width="8.77734375" style="225"/>
    <col min="12802" max="12802" width="35.21875" style="225" customWidth="1"/>
    <col min="12803" max="12803" width="15.6640625" style="225" customWidth="1"/>
    <col min="12804" max="12804" width="14.77734375" style="225" bestFit="1" customWidth="1"/>
    <col min="12805" max="12805" width="1.6640625" style="225" customWidth="1"/>
    <col min="12806" max="12806" width="15.88671875" style="225" customWidth="1"/>
    <col min="12807" max="12807" width="1.44140625" style="225" customWidth="1"/>
    <col min="12808" max="12808" width="8.77734375" style="225"/>
    <col min="12809" max="12809" width="35.33203125" style="225" customWidth="1"/>
    <col min="12810" max="12810" width="16.109375" style="225" customWidth="1"/>
    <col min="12811" max="12811" width="9.109375" style="225" bestFit="1" customWidth="1"/>
    <col min="12812" max="12812" width="10.109375" style="225" bestFit="1" customWidth="1"/>
    <col min="12813" max="12813" width="10.77734375" style="225" customWidth="1"/>
    <col min="12814" max="13057" width="8.77734375" style="225"/>
    <col min="13058" max="13058" width="35.21875" style="225" customWidth="1"/>
    <col min="13059" max="13059" width="15.6640625" style="225" customWidth="1"/>
    <col min="13060" max="13060" width="14.77734375" style="225" bestFit="1" customWidth="1"/>
    <col min="13061" max="13061" width="1.6640625" style="225" customWidth="1"/>
    <col min="13062" max="13062" width="15.88671875" style="225" customWidth="1"/>
    <col min="13063" max="13063" width="1.44140625" style="225" customWidth="1"/>
    <col min="13064" max="13064" width="8.77734375" style="225"/>
    <col min="13065" max="13065" width="35.33203125" style="225" customWidth="1"/>
    <col min="13066" max="13066" width="16.109375" style="225" customWidth="1"/>
    <col min="13067" max="13067" width="9.109375" style="225" bestFit="1" customWidth="1"/>
    <col min="13068" max="13068" width="10.109375" style="225" bestFit="1" customWidth="1"/>
    <col min="13069" max="13069" width="10.77734375" style="225" customWidth="1"/>
    <col min="13070" max="13313" width="8.77734375" style="225"/>
    <col min="13314" max="13314" width="35.21875" style="225" customWidth="1"/>
    <col min="13315" max="13315" width="15.6640625" style="225" customWidth="1"/>
    <col min="13316" max="13316" width="14.77734375" style="225" bestFit="1" customWidth="1"/>
    <col min="13317" max="13317" width="1.6640625" style="225" customWidth="1"/>
    <col min="13318" max="13318" width="15.88671875" style="225" customWidth="1"/>
    <col min="13319" max="13319" width="1.44140625" style="225" customWidth="1"/>
    <col min="13320" max="13320" width="8.77734375" style="225"/>
    <col min="13321" max="13321" width="35.33203125" style="225" customWidth="1"/>
    <col min="13322" max="13322" width="16.109375" style="225" customWidth="1"/>
    <col min="13323" max="13323" width="9.109375" style="225" bestFit="1" customWidth="1"/>
    <col min="13324" max="13324" width="10.109375" style="225" bestFit="1" customWidth="1"/>
    <col min="13325" max="13325" width="10.77734375" style="225" customWidth="1"/>
    <col min="13326" max="13569" width="8.77734375" style="225"/>
    <col min="13570" max="13570" width="35.21875" style="225" customWidth="1"/>
    <col min="13571" max="13571" width="15.6640625" style="225" customWidth="1"/>
    <col min="13572" max="13572" width="14.77734375" style="225" bestFit="1" customWidth="1"/>
    <col min="13573" max="13573" width="1.6640625" style="225" customWidth="1"/>
    <col min="13574" max="13574" width="15.88671875" style="225" customWidth="1"/>
    <col min="13575" max="13575" width="1.44140625" style="225" customWidth="1"/>
    <col min="13576" max="13576" width="8.77734375" style="225"/>
    <col min="13577" max="13577" width="35.33203125" style="225" customWidth="1"/>
    <col min="13578" max="13578" width="16.109375" style="225" customWidth="1"/>
    <col min="13579" max="13579" width="9.109375" style="225" bestFit="1" customWidth="1"/>
    <col min="13580" max="13580" width="10.109375" style="225" bestFit="1" customWidth="1"/>
    <col min="13581" max="13581" width="10.77734375" style="225" customWidth="1"/>
    <col min="13582" max="13825" width="8.77734375" style="225"/>
    <col min="13826" max="13826" width="35.21875" style="225" customWidth="1"/>
    <col min="13827" max="13827" width="15.6640625" style="225" customWidth="1"/>
    <col min="13828" max="13828" width="14.77734375" style="225" bestFit="1" customWidth="1"/>
    <col min="13829" max="13829" width="1.6640625" style="225" customWidth="1"/>
    <col min="13830" max="13830" width="15.88671875" style="225" customWidth="1"/>
    <col min="13831" max="13831" width="1.44140625" style="225" customWidth="1"/>
    <col min="13832" max="13832" width="8.77734375" style="225"/>
    <col min="13833" max="13833" width="35.33203125" style="225" customWidth="1"/>
    <col min="13834" max="13834" width="16.109375" style="225" customWidth="1"/>
    <col min="13835" max="13835" width="9.109375" style="225" bestFit="1" customWidth="1"/>
    <col min="13836" max="13836" width="10.109375" style="225" bestFit="1" customWidth="1"/>
    <col min="13837" max="13837" width="10.77734375" style="225" customWidth="1"/>
    <col min="13838" max="14081" width="8.77734375" style="225"/>
    <col min="14082" max="14082" width="35.21875" style="225" customWidth="1"/>
    <col min="14083" max="14083" width="15.6640625" style="225" customWidth="1"/>
    <col min="14084" max="14084" width="14.77734375" style="225" bestFit="1" customWidth="1"/>
    <col min="14085" max="14085" width="1.6640625" style="225" customWidth="1"/>
    <col min="14086" max="14086" width="15.88671875" style="225" customWidth="1"/>
    <col min="14087" max="14087" width="1.44140625" style="225" customWidth="1"/>
    <col min="14088" max="14088" width="8.77734375" style="225"/>
    <col min="14089" max="14089" width="35.33203125" style="225" customWidth="1"/>
    <col min="14090" max="14090" width="16.109375" style="225" customWidth="1"/>
    <col min="14091" max="14091" width="9.109375" style="225" bestFit="1" customWidth="1"/>
    <col min="14092" max="14092" width="10.109375" style="225" bestFit="1" customWidth="1"/>
    <col min="14093" max="14093" width="10.77734375" style="225" customWidth="1"/>
    <col min="14094" max="14337" width="8.77734375" style="225"/>
    <col min="14338" max="14338" width="35.21875" style="225" customWidth="1"/>
    <col min="14339" max="14339" width="15.6640625" style="225" customWidth="1"/>
    <col min="14340" max="14340" width="14.77734375" style="225" bestFit="1" customWidth="1"/>
    <col min="14341" max="14341" width="1.6640625" style="225" customWidth="1"/>
    <col min="14342" max="14342" width="15.88671875" style="225" customWidth="1"/>
    <col min="14343" max="14343" width="1.44140625" style="225" customWidth="1"/>
    <col min="14344" max="14344" width="8.77734375" style="225"/>
    <col min="14345" max="14345" width="35.33203125" style="225" customWidth="1"/>
    <col min="14346" max="14346" width="16.109375" style="225" customWidth="1"/>
    <col min="14347" max="14347" width="9.109375" style="225" bestFit="1" customWidth="1"/>
    <col min="14348" max="14348" width="10.109375" style="225" bestFit="1" customWidth="1"/>
    <col min="14349" max="14349" width="10.77734375" style="225" customWidth="1"/>
    <col min="14350" max="14593" width="8.77734375" style="225"/>
    <col min="14594" max="14594" width="35.21875" style="225" customWidth="1"/>
    <col min="14595" max="14595" width="15.6640625" style="225" customWidth="1"/>
    <col min="14596" max="14596" width="14.77734375" style="225" bestFit="1" customWidth="1"/>
    <col min="14597" max="14597" width="1.6640625" style="225" customWidth="1"/>
    <col min="14598" max="14598" width="15.88671875" style="225" customWidth="1"/>
    <col min="14599" max="14599" width="1.44140625" style="225" customWidth="1"/>
    <col min="14600" max="14600" width="8.77734375" style="225"/>
    <col min="14601" max="14601" width="35.33203125" style="225" customWidth="1"/>
    <col min="14602" max="14602" width="16.109375" style="225" customWidth="1"/>
    <col min="14603" max="14603" width="9.109375" style="225" bestFit="1" customWidth="1"/>
    <col min="14604" max="14604" width="10.109375" style="225" bestFit="1" customWidth="1"/>
    <col min="14605" max="14605" width="10.77734375" style="225" customWidth="1"/>
    <col min="14606" max="14849" width="8.77734375" style="225"/>
    <col min="14850" max="14850" width="35.21875" style="225" customWidth="1"/>
    <col min="14851" max="14851" width="15.6640625" style="225" customWidth="1"/>
    <col min="14852" max="14852" width="14.77734375" style="225" bestFit="1" customWidth="1"/>
    <col min="14853" max="14853" width="1.6640625" style="225" customWidth="1"/>
    <col min="14854" max="14854" width="15.88671875" style="225" customWidth="1"/>
    <col min="14855" max="14855" width="1.44140625" style="225" customWidth="1"/>
    <col min="14856" max="14856" width="8.77734375" style="225"/>
    <col min="14857" max="14857" width="35.33203125" style="225" customWidth="1"/>
    <col min="14858" max="14858" width="16.109375" style="225" customWidth="1"/>
    <col min="14859" max="14859" width="9.109375" style="225" bestFit="1" customWidth="1"/>
    <col min="14860" max="14860" width="10.109375" style="225" bestFit="1" customWidth="1"/>
    <col min="14861" max="14861" width="10.77734375" style="225" customWidth="1"/>
    <col min="14862" max="15105" width="8.77734375" style="225"/>
    <col min="15106" max="15106" width="35.21875" style="225" customWidth="1"/>
    <col min="15107" max="15107" width="15.6640625" style="225" customWidth="1"/>
    <col min="15108" max="15108" width="14.77734375" style="225" bestFit="1" customWidth="1"/>
    <col min="15109" max="15109" width="1.6640625" style="225" customWidth="1"/>
    <col min="15110" max="15110" width="15.88671875" style="225" customWidth="1"/>
    <col min="15111" max="15111" width="1.44140625" style="225" customWidth="1"/>
    <col min="15112" max="15112" width="8.77734375" style="225"/>
    <col min="15113" max="15113" width="35.33203125" style="225" customWidth="1"/>
    <col min="15114" max="15114" width="16.109375" style="225" customWidth="1"/>
    <col min="15115" max="15115" width="9.109375" style="225" bestFit="1" customWidth="1"/>
    <col min="15116" max="15116" width="10.109375" style="225" bestFit="1" customWidth="1"/>
    <col min="15117" max="15117" width="10.77734375" style="225" customWidth="1"/>
    <col min="15118" max="15361" width="8.77734375" style="225"/>
    <col min="15362" max="15362" width="35.21875" style="225" customWidth="1"/>
    <col min="15363" max="15363" width="15.6640625" style="225" customWidth="1"/>
    <col min="15364" max="15364" width="14.77734375" style="225" bestFit="1" customWidth="1"/>
    <col min="15365" max="15365" width="1.6640625" style="225" customWidth="1"/>
    <col min="15366" max="15366" width="15.88671875" style="225" customWidth="1"/>
    <col min="15367" max="15367" width="1.44140625" style="225" customWidth="1"/>
    <col min="15368" max="15368" width="8.77734375" style="225"/>
    <col min="15369" max="15369" width="35.33203125" style="225" customWidth="1"/>
    <col min="15370" max="15370" width="16.109375" style="225" customWidth="1"/>
    <col min="15371" max="15371" width="9.109375" style="225" bestFit="1" customWidth="1"/>
    <col min="15372" max="15372" width="10.109375" style="225" bestFit="1" customWidth="1"/>
    <col min="15373" max="15373" width="10.77734375" style="225" customWidth="1"/>
    <col min="15374" max="15617" width="8.77734375" style="225"/>
    <col min="15618" max="15618" width="35.21875" style="225" customWidth="1"/>
    <col min="15619" max="15619" width="15.6640625" style="225" customWidth="1"/>
    <col min="15620" max="15620" width="14.77734375" style="225" bestFit="1" customWidth="1"/>
    <col min="15621" max="15621" width="1.6640625" style="225" customWidth="1"/>
    <col min="15622" max="15622" width="15.88671875" style="225" customWidth="1"/>
    <col min="15623" max="15623" width="1.44140625" style="225" customWidth="1"/>
    <col min="15624" max="15624" width="8.77734375" style="225"/>
    <col min="15625" max="15625" width="35.33203125" style="225" customWidth="1"/>
    <col min="15626" max="15626" width="16.109375" style="225" customWidth="1"/>
    <col min="15627" max="15627" width="9.109375" style="225" bestFit="1" customWidth="1"/>
    <col min="15628" max="15628" width="10.109375" style="225" bestFit="1" customWidth="1"/>
    <col min="15629" max="15629" width="10.77734375" style="225" customWidth="1"/>
    <col min="15630" max="15873" width="8.77734375" style="225"/>
    <col min="15874" max="15874" width="35.21875" style="225" customWidth="1"/>
    <col min="15875" max="15875" width="15.6640625" style="225" customWidth="1"/>
    <col min="15876" max="15876" width="14.77734375" style="225" bestFit="1" customWidth="1"/>
    <col min="15877" max="15877" width="1.6640625" style="225" customWidth="1"/>
    <col min="15878" max="15878" width="15.88671875" style="225" customWidth="1"/>
    <col min="15879" max="15879" width="1.44140625" style="225" customWidth="1"/>
    <col min="15880" max="15880" width="8.77734375" style="225"/>
    <col min="15881" max="15881" width="35.33203125" style="225" customWidth="1"/>
    <col min="15882" max="15882" width="16.109375" style="225" customWidth="1"/>
    <col min="15883" max="15883" width="9.109375" style="225" bestFit="1" customWidth="1"/>
    <col min="15884" max="15884" width="10.109375" style="225" bestFit="1" customWidth="1"/>
    <col min="15885" max="15885" width="10.77734375" style="225" customWidth="1"/>
    <col min="15886" max="16129" width="8.77734375" style="225"/>
    <col min="16130" max="16130" width="35.21875" style="225" customWidth="1"/>
    <col min="16131" max="16131" width="15.6640625" style="225" customWidth="1"/>
    <col min="16132" max="16132" width="14.77734375" style="225" bestFit="1" customWidth="1"/>
    <col min="16133" max="16133" width="1.6640625" style="225" customWidth="1"/>
    <col min="16134" max="16134" width="15.88671875" style="225" customWidth="1"/>
    <col min="16135" max="16135" width="1.44140625" style="225" customWidth="1"/>
    <col min="16136" max="16136" width="8.77734375" style="225"/>
    <col min="16137" max="16137" width="35.33203125" style="225" customWidth="1"/>
    <col min="16138" max="16138" width="16.109375" style="225" customWidth="1"/>
    <col min="16139" max="16139" width="9.109375" style="225" bestFit="1" customWidth="1"/>
    <col min="16140" max="16140" width="10.109375" style="225" bestFit="1" customWidth="1"/>
    <col min="16141" max="16141" width="10.77734375" style="225" customWidth="1"/>
    <col min="16142" max="16384" width="8.77734375" style="225"/>
  </cols>
  <sheetData>
    <row r="1" spans="1:8">
      <c r="A1" s="1006" t="s">
        <v>491</v>
      </c>
      <c r="B1" s="1006"/>
      <c r="C1" s="1006"/>
      <c r="D1" s="1006"/>
      <c r="E1" s="1006"/>
      <c r="F1" s="1006"/>
      <c r="G1" s="1006"/>
      <c r="H1" s="812"/>
    </row>
    <row r="2" spans="1:8">
      <c r="A2" s="1035" t="s">
        <v>734</v>
      </c>
      <c r="B2" s="1035"/>
      <c r="C2" s="1035"/>
      <c r="D2" s="1035"/>
      <c r="E2" s="1035"/>
      <c r="F2" s="1035"/>
      <c r="G2" s="1035"/>
      <c r="H2" s="814"/>
    </row>
    <row r="3" spans="1:8">
      <c r="A3" s="1036" t="str">
        <f>+'Attachment H-30A'!D5</f>
        <v>Transource Maryland, LLC</v>
      </c>
      <c r="B3" s="1036"/>
      <c r="C3" s="1036"/>
      <c r="D3" s="1036"/>
      <c r="E3" s="1036"/>
      <c r="F3" s="1036"/>
      <c r="G3" s="1036"/>
      <c r="H3" s="815"/>
    </row>
    <row r="4" spans="1:8">
      <c r="A4" s="675"/>
      <c r="F4" s="676"/>
    </row>
    <row r="5" spans="1:8">
      <c r="A5" s="675"/>
    </row>
    <row r="6" spans="1:8">
      <c r="A6" s="675"/>
    </row>
    <row r="7" spans="1:8">
      <c r="A7" s="677"/>
      <c r="B7" s="678"/>
      <c r="C7" s="677"/>
      <c r="D7" s="706" t="s">
        <v>190</v>
      </c>
      <c r="E7" s="677"/>
      <c r="F7" s="706" t="s">
        <v>191</v>
      </c>
      <c r="G7" s="677"/>
    </row>
    <row r="8" spans="1:8">
      <c r="F8" s="679" t="s">
        <v>487</v>
      </c>
      <c r="G8" s="680"/>
    </row>
    <row r="9" spans="1:8">
      <c r="D9" s="681" t="s">
        <v>282</v>
      </c>
      <c r="F9" s="757"/>
    </row>
    <row r="10" spans="1:8">
      <c r="A10" s="681" t="s">
        <v>8</v>
      </c>
      <c r="D10" s="681" t="s">
        <v>488</v>
      </c>
      <c r="F10" s="681" t="s">
        <v>282</v>
      </c>
    </row>
    <row r="11" spans="1:8">
      <c r="A11" s="682" t="s">
        <v>10</v>
      </c>
      <c r="B11" s="683" t="s">
        <v>474</v>
      </c>
      <c r="C11" s="682" t="s">
        <v>199</v>
      </c>
      <c r="D11" s="682" t="s">
        <v>478</v>
      </c>
      <c r="F11" s="682" t="s">
        <v>305</v>
      </c>
    </row>
    <row r="12" spans="1:8">
      <c r="F12" s="682"/>
    </row>
    <row r="13" spans="1:8">
      <c r="A13" s="684">
        <v>1</v>
      </c>
      <c r="B13" s="685" t="s">
        <v>492</v>
      </c>
      <c r="D13" s="260"/>
      <c r="E13" s="260"/>
      <c r="F13" s="686">
        <v>0</v>
      </c>
    </row>
    <row r="14" spans="1:8">
      <c r="A14" s="684">
        <f>+A13+1</f>
        <v>2</v>
      </c>
      <c r="B14" s="225" t="s">
        <v>645</v>
      </c>
      <c r="D14" s="260"/>
      <c r="E14" s="260"/>
      <c r="F14" s="686">
        <v>0</v>
      </c>
    </row>
    <row r="15" spans="1:8">
      <c r="A15" s="684">
        <f t="shared" ref="A15:A30" si="0">+A14+1</f>
        <v>3</v>
      </c>
      <c r="D15" s="687"/>
      <c r="E15" s="687"/>
      <c r="F15" s="687"/>
    </row>
    <row r="16" spans="1:8" ht="21.6" customHeight="1">
      <c r="A16" s="684">
        <f t="shared" si="0"/>
        <v>4</v>
      </c>
      <c r="B16" s="688" t="s">
        <v>493</v>
      </c>
      <c r="D16"/>
      <c r="E16" s="260"/>
      <c r="F16" s="689"/>
    </row>
    <row r="17" spans="1:14">
      <c r="A17" s="684">
        <f t="shared" si="0"/>
        <v>5</v>
      </c>
      <c r="B17" s="688" t="s">
        <v>494</v>
      </c>
      <c r="D17"/>
      <c r="E17" s="260"/>
      <c r="F17" s="686">
        <v>0</v>
      </c>
    </row>
    <row r="18" spans="1:14">
      <c r="A18" s="684">
        <f t="shared" si="0"/>
        <v>6</v>
      </c>
      <c r="D18"/>
      <c r="E18" s="260"/>
      <c r="F18" s="260"/>
    </row>
    <row r="19" spans="1:14">
      <c r="A19" s="684">
        <f t="shared" si="0"/>
        <v>7</v>
      </c>
      <c r="B19" s="225" t="s">
        <v>495</v>
      </c>
      <c r="C19" s="225" t="s">
        <v>647</v>
      </c>
      <c r="D19"/>
      <c r="E19" s="260"/>
      <c r="F19" s="690">
        <f>+F16+F17</f>
        <v>0</v>
      </c>
    </row>
    <row r="20" spans="1:14">
      <c r="A20" s="684">
        <f t="shared" si="0"/>
        <v>8</v>
      </c>
      <c r="D20" s="260"/>
      <c r="E20" s="260"/>
      <c r="F20" s="260"/>
      <c r="I20" s="691"/>
      <c r="J20" s="692"/>
      <c r="K20" s="692"/>
      <c r="L20" s="692"/>
      <c r="M20" s="692"/>
      <c r="N20" s="692"/>
    </row>
    <row r="21" spans="1:14">
      <c r="A21" s="684">
        <f t="shared" si="0"/>
        <v>9</v>
      </c>
      <c r="B21" s="225" t="s">
        <v>489</v>
      </c>
      <c r="C21" s="225" t="s">
        <v>648</v>
      </c>
      <c r="D21" s="260"/>
      <c r="E21" s="260"/>
      <c r="F21" s="260">
        <f>+F14+F19</f>
        <v>0</v>
      </c>
    </row>
    <row r="22" spans="1:14">
      <c r="A22" s="684">
        <f t="shared" si="0"/>
        <v>10</v>
      </c>
      <c r="D22" s="260"/>
      <c r="E22" s="260"/>
      <c r="F22" s="260"/>
    </row>
    <row r="23" spans="1:14">
      <c r="A23" s="684">
        <f t="shared" si="0"/>
        <v>11</v>
      </c>
      <c r="D23" s="260"/>
      <c r="E23" s="260"/>
      <c r="F23" s="260"/>
    </row>
    <row r="24" spans="1:14">
      <c r="A24" s="684">
        <f t="shared" si="0"/>
        <v>12</v>
      </c>
      <c r="B24" s="225" t="s">
        <v>495</v>
      </c>
      <c r="C24" s="225" t="s">
        <v>646</v>
      </c>
      <c r="D24" s="260"/>
      <c r="E24" s="260"/>
      <c r="F24" s="260">
        <f>+F19</f>
        <v>0</v>
      </c>
    </row>
    <row r="25" spans="1:14">
      <c r="A25" s="684">
        <f t="shared" si="0"/>
        <v>13</v>
      </c>
    </row>
    <row r="26" spans="1:14">
      <c r="A26" s="684">
        <f t="shared" si="0"/>
        <v>14</v>
      </c>
      <c r="B26" s="225" t="s">
        <v>654</v>
      </c>
      <c r="C26" s="225" t="s">
        <v>295</v>
      </c>
      <c r="F26" s="972">
        <v>2.5000000000000001E-3</v>
      </c>
    </row>
    <row r="27" spans="1:14">
      <c r="A27" s="684">
        <f t="shared" si="0"/>
        <v>15</v>
      </c>
      <c r="B27" s="225" t="s">
        <v>652</v>
      </c>
      <c r="C27" s="225" t="s">
        <v>296</v>
      </c>
      <c r="F27" s="971">
        <v>30</v>
      </c>
    </row>
    <row r="28" spans="1:14">
      <c r="A28" s="684">
        <f t="shared" si="0"/>
        <v>16</v>
      </c>
      <c r="B28" s="225" t="s">
        <v>496</v>
      </c>
      <c r="C28" s="225" t="s">
        <v>653</v>
      </c>
      <c r="F28" s="690">
        <f>+F24*F26*F27</f>
        <v>0</v>
      </c>
    </row>
    <row r="29" spans="1:14">
      <c r="A29" s="684">
        <f t="shared" si="0"/>
        <v>17</v>
      </c>
    </row>
    <row r="30" spans="1:14">
      <c r="A30" s="684">
        <f t="shared" si="0"/>
        <v>18</v>
      </c>
      <c r="B30" s="692" t="s">
        <v>649</v>
      </c>
      <c r="C30" s="692" t="s">
        <v>650</v>
      </c>
      <c r="D30" s="692"/>
      <c r="E30" s="692"/>
      <c r="F30" s="260">
        <f>+F24+F28</f>
        <v>0</v>
      </c>
      <c r="G30" s="692"/>
    </row>
    <row r="31" spans="1:14">
      <c r="A31" s="684"/>
      <c r="B31" s="692"/>
      <c r="C31" s="692"/>
      <c r="D31" s="692"/>
      <c r="E31" s="692"/>
      <c r="F31" s="692"/>
      <c r="G31" s="692"/>
    </row>
    <row r="33" spans="1:8">
      <c r="A33" s="708" t="s">
        <v>176</v>
      </c>
    </row>
    <row r="34" spans="1:8" ht="56.25" customHeight="1">
      <c r="A34" s="709" t="s">
        <v>62</v>
      </c>
      <c r="B34" s="1037" t="s">
        <v>644</v>
      </c>
      <c r="C34" s="1037"/>
      <c r="D34" s="1037"/>
      <c r="E34" s="1037"/>
      <c r="F34" s="1037"/>
      <c r="G34" s="804"/>
      <c r="H34" s="804"/>
    </row>
    <row r="35" spans="1:8" ht="86.25" customHeight="1">
      <c r="A35" s="709" t="s">
        <v>63</v>
      </c>
      <c r="B35" s="1037" t="s">
        <v>651</v>
      </c>
      <c r="C35" s="1037"/>
      <c r="D35" s="1037"/>
      <c r="E35" s="1037"/>
      <c r="F35" s="1037"/>
      <c r="G35" s="804"/>
      <c r="H35" s="804"/>
    </row>
    <row r="36" spans="1:8">
      <c r="A36" s="707"/>
    </row>
  </sheetData>
  <customSheetViews>
    <customSheetView guid="{63AFAF34-E340-4B5E-A289-FFB7051CA9B6}" scale="80" showPageBreaks="1" fitToPage="1" printArea="1">
      <selection activeCell="I26" sqref="I26"/>
      <pageMargins left="1" right="0.7" top="1" bottom="0.75" header="0.3" footer="0.3"/>
      <pageSetup scale="66" orientation="portrait" r:id="rId1"/>
    </customSheetView>
    <customSheetView guid="{F1DC5514-577A-46EB-866C-26F0BED2C286}" scale="70" showPageBreaks="1" fitToPage="1" printArea="1" view="pageBreakPreview">
      <selection sqref="A1:G1"/>
      <pageMargins left="1" right="0.7" top="1" bottom="0.75" header="0.3" footer="0.3"/>
      <pageSetup scale="74" orientation="landscape" r:id="rId2"/>
    </customSheetView>
  </customSheetViews>
  <mergeCells count="5">
    <mergeCell ref="B34:F34"/>
    <mergeCell ref="B35:F35"/>
    <mergeCell ref="A1:G1"/>
    <mergeCell ref="A2:G2"/>
    <mergeCell ref="A3:G3"/>
  </mergeCells>
  <pageMargins left="1" right="0.7" top="1" bottom="0.75" header="0.3" footer="0.3"/>
  <pageSetup scale="7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5"/>
  <sheetViews>
    <sheetView view="pageBreakPreview" zoomScaleNormal="100" zoomScaleSheetLayoutView="100" workbookViewId="0">
      <selection sqref="A1:G1"/>
    </sheetView>
  </sheetViews>
  <sheetFormatPr defaultColWidth="8.88671875" defaultRowHeight="15.75"/>
  <cols>
    <col min="1" max="1" width="7.33203125" style="347" customWidth="1"/>
    <col min="2" max="2" width="45.6640625" style="347" customWidth="1"/>
    <col min="3" max="3" width="17" style="347" customWidth="1"/>
    <col min="4" max="4" width="11.6640625" style="347" customWidth="1"/>
    <col min="5" max="5" width="10.88671875" style="778" bestFit="1" customWidth="1"/>
    <col min="6" max="6" width="10.44140625" style="347" customWidth="1"/>
    <col min="7" max="16384" width="8.88671875" style="347"/>
  </cols>
  <sheetData>
    <row r="1" spans="1:9" ht="12.75">
      <c r="A1" s="1006" t="s">
        <v>676</v>
      </c>
      <c r="B1" s="1006"/>
      <c r="C1" s="1006"/>
      <c r="D1" s="1006"/>
      <c r="E1" s="1006"/>
      <c r="F1" s="1006"/>
      <c r="G1" s="1006"/>
      <c r="H1" s="407"/>
      <c r="I1" s="407"/>
    </row>
    <row r="2" spans="1:9" ht="12.75">
      <c r="A2" s="1035" t="s">
        <v>677</v>
      </c>
      <c r="B2" s="1035"/>
      <c r="C2" s="1035"/>
      <c r="D2" s="1035"/>
      <c r="E2" s="1035"/>
      <c r="F2" s="1035"/>
      <c r="G2" s="1035"/>
      <c r="H2" s="715"/>
      <c r="I2" s="715"/>
    </row>
    <row r="3" spans="1:9" ht="12.75">
      <c r="A3" s="1036" t="str">
        <f>+'Attachment H-30A'!D5</f>
        <v>Transource Maryland, LLC</v>
      </c>
      <c r="B3" s="1036"/>
      <c r="C3" s="1036"/>
      <c r="D3" s="1036"/>
      <c r="E3" s="1036"/>
      <c r="F3" s="1036"/>
      <c r="G3" s="1036"/>
      <c r="H3" s="368"/>
      <c r="I3" s="368"/>
    </row>
    <row r="4" spans="1:9" ht="12.75">
      <c r="A4" s="714"/>
      <c r="B4" s="714"/>
      <c r="C4" s="714"/>
      <c r="D4" s="714"/>
      <c r="E4" s="714"/>
      <c r="F4" s="714"/>
      <c r="G4" s="714"/>
      <c r="H4" s="368"/>
      <c r="I4" s="368"/>
    </row>
    <row r="5" spans="1:9">
      <c r="A5" s="759"/>
      <c r="D5" s="760"/>
      <c r="E5" s="761"/>
      <c r="F5" s="759"/>
      <c r="H5" s="762"/>
    </row>
    <row r="6" spans="1:9" ht="12.75">
      <c r="A6" s="712" t="s">
        <v>148</v>
      </c>
      <c r="B6" s="564" t="s">
        <v>690</v>
      </c>
      <c r="C6" s="564"/>
      <c r="D6" s="216" t="s">
        <v>190</v>
      </c>
      <c r="E6" s="216" t="s">
        <v>191</v>
      </c>
      <c r="F6" s="378" t="s">
        <v>688</v>
      </c>
      <c r="G6" s="763"/>
      <c r="H6" s="763"/>
      <c r="I6" s="763"/>
    </row>
    <row r="7" spans="1:9" ht="25.5">
      <c r="A7" s="346">
        <v>1</v>
      </c>
      <c r="B7" s="764" t="s">
        <v>669</v>
      </c>
      <c r="C7" s="398" t="s">
        <v>199</v>
      </c>
      <c r="D7" s="781" t="s">
        <v>18</v>
      </c>
      <c r="E7" s="377" t="s">
        <v>687</v>
      </c>
      <c r="F7" s="377" t="s">
        <v>686</v>
      </c>
    </row>
    <row r="8" spans="1:9" ht="12.75">
      <c r="A8" s="346">
        <f t="shared" ref="A8:A14" si="0">+A7+1</f>
        <v>2</v>
      </c>
      <c r="B8" s="333" t="s">
        <v>671</v>
      </c>
      <c r="C8" s="333" t="s">
        <v>679</v>
      </c>
      <c r="D8" s="767">
        <v>0</v>
      </c>
      <c r="E8" s="767">
        <v>0</v>
      </c>
      <c r="F8" s="780">
        <f>+D8-E8</f>
        <v>0</v>
      </c>
    </row>
    <row r="9" spans="1:9" ht="12.75">
      <c r="A9" s="346">
        <f t="shared" si="0"/>
        <v>3</v>
      </c>
      <c r="B9" s="333" t="s">
        <v>672</v>
      </c>
      <c r="C9" s="333" t="s">
        <v>679</v>
      </c>
      <c r="D9" s="767">
        <v>0</v>
      </c>
      <c r="E9" s="767">
        <v>0</v>
      </c>
      <c r="F9" s="780">
        <f t="shared" ref="F9:F14" si="1">+D9-E9</f>
        <v>0</v>
      </c>
    </row>
    <row r="10" spans="1:9" ht="12.75">
      <c r="A10" s="346">
        <f t="shared" si="0"/>
        <v>4</v>
      </c>
      <c r="B10" s="333" t="s">
        <v>673</v>
      </c>
      <c r="C10" s="333" t="s">
        <v>679</v>
      </c>
      <c r="D10" s="767">
        <v>0</v>
      </c>
      <c r="E10" s="767">
        <v>0</v>
      </c>
      <c r="F10" s="780">
        <f t="shared" si="1"/>
        <v>0</v>
      </c>
    </row>
    <row r="11" spans="1:9" ht="12.75">
      <c r="A11" s="346">
        <f t="shared" si="0"/>
        <v>5</v>
      </c>
      <c r="B11" s="333" t="s">
        <v>674</v>
      </c>
      <c r="C11" s="333" t="s">
        <v>679</v>
      </c>
      <c r="D11" s="767">
        <v>0</v>
      </c>
      <c r="E11" s="767">
        <v>0</v>
      </c>
      <c r="F11" s="780">
        <f t="shared" si="1"/>
        <v>0</v>
      </c>
    </row>
    <row r="12" spans="1:9" ht="12.75">
      <c r="A12" s="346">
        <f t="shared" si="0"/>
        <v>6</v>
      </c>
      <c r="B12" s="333" t="s">
        <v>675</v>
      </c>
      <c r="C12" s="333" t="s">
        <v>679</v>
      </c>
      <c r="D12" s="768">
        <v>0</v>
      </c>
      <c r="E12" s="768">
        <v>0</v>
      </c>
      <c r="F12" s="780">
        <f t="shared" si="1"/>
        <v>0</v>
      </c>
    </row>
    <row r="13" spans="1:9" ht="12.75">
      <c r="A13" s="346">
        <f t="shared" si="0"/>
        <v>7</v>
      </c>
      <c r="B13" s="333" t="s">
        <v>675</v>
      </c>
      <c r="C13" s="333" t="s">
        <v>679</v>
      </c>
      <c r="D13" s="768">
        <v>0</v>
      </c>
      <c r="E13" s="768">
        <v>0</v>
      </c>
      <c r="F13" s="780">
        <f t="shared" si="1"/>
        <v>0</v>
      </c>
    </row>
    <row r="14" spans="1:9" ht="12.75">
      <c r="A14" s="346">
        <f t="shared" si="0"/>
        <v>8</v>
      </c>
      <c r="B14" s="770" t="s">
        <v>685</v>
      </c>
      <c r="C14" s="333" t="s">
        <v>683</v>
      </c>
      <c r="D14" s="769">
        <f>+SUM(D8:D13)</f>
        <v>0</v>
      </c>
      <c r="E14" s="769">
        <f>+SUM(E8:E13)</f>
        <v>0</v>
      </c>
      <c r="F14" s="782">
        <f t="shared" si="1"/>
        <v>0</v>
      </c>
    </row>
    <row r="15" spans="1:9" ht="12.75">
      <c r="A15" s="346"/>
      <c r="B15" s="770"/>
      <c r="C15" s="770"/>
      <c r="D15" s="772"/>
      <c r="E15" s="772"/>
    </row>
    <row r="16" spans="1:9" ht="12.75">
      <c r="A16" s="346"/>
      <c r="B16" s="770"/>
      <c r="C16" s="770"/>
      <c r="D16" s="772"/>
      <c r="E16" s="772"/>
    </row>
    <row r="17" spans="1:6" ht="12.75">
      <c r="A17" s="346"/>
      <c r="B17" s="770"/>
      <c r="C17" s="770"/>
      <c r="D17" s="772"/>
      <c r="E17" s="772"/>
    </row>
    <row r="18" spans="1:6" ht="12.75">
      <c r="A18" s="302"/>
      <c r="B18" s="770" t="s">
        <v>770</v>
      </c>
      <c r="C18" s="765"/>
      <c r="D18" s="766"/>
      <c r="E18" s="347"/>
    </row>
    <row r="19" spans="1:6" ht="12.75">
      <c r="A19" s="346">
        <f>+A14+1</f>
        <v>9</v>
      </c>
      <c r="B19" s="333" t="s">
        <v>404</v>
      </c>
      <c r="C19" s="333" t="s">
        <v>679</v>
      </c>
      <c r="D19" s="767">
        <v>0</v>
      </c>
      <c r="E19" s="767">
        <v>0</v>
      </c>
      <c r="F19" s="780">
        <f t="shared" ref="F19" si="2">+D19-E19</f>
        <v>0</v>
      </c>
    </row>
    <row r="20" spans="1:6" ht="12.75">
      <c r="A20" s="346">
        <f>+A19+1</f>
        <v>10</v>
      </c>
      <c r="B20" s="333" t="s">
        <v>404</v>
      </c>
      <c r="C20" s="333" t="s">
        <v>679</v>
      </c>
      <c r="D20" s="767">
        <v>0</v>
      </c>
      <c r="E20" s="767">
        <v>0</v>
      </c>
      <c r="F20" s="780">
        <f t="shared" ref="F20:F21" si="3">+D20-E20</f>
        <v>0</v>
      </c>
    </row>
    <row r="21" spans="1:6" ht="12.75">
      <c r="A21" s="346">
        <f t="shared" ref="A21" si="4">+A20+1</f>
        <v>11</v>
      </c>
      <c r="B21" s="770" t="s">
        <v>774</v>
      </c>
      <c r="C21" s="333" t="s">
        <v>771</v>
      </c>
      <c r="D21" s="769">
        <f>+SUM(D19:D20)</f>
        <v>0</v>
      </c>
      <c r="E21" s="769">
        <f>+SUM(E19:E20)</f>
        <v>0</v>
      </c>
      <c r="F21" s="782">
        <f t="shared" si="3"/>
        <v>0</v>
      </c>
    </row>
    <row r="22" spans="1:6" ht="12.75">
      <c r="A22" s="346"/>
      <c r="B22" s="770"/>
      <c r="C22" s="333"/>
      <c r="D22" s="772"/>
      <c r="E22" s="772"/>
      <c r="F22" s="852"/>
    </row>
    <row r="23" spans="1:6" ht="12.75">
      <c r="A23" s="302"/>
      <c r="B23" s="770" t="s">
        <v>772</v>
      </c>
      <c r="C23" s="765"/>
      <c r="D23" s="766"/>
      <c r="E23" s="347"/>
    </row>
    <row r="24" spans="1:6" ht="12.75">
      <c r="A24" s="346">
        <f>+A21+1</f>
        <v>12</v>
      </c>
      <c r="B24" s="333" t="s">
        <v>681</v>
      </c>
      <c r="C24" s="333" t="s">
        <v>679</v>
      </c>
      <c r="D24" s="767">
        <v>0</v>
      </c>
      <c r="E24" s="767">
        <v>0</v>
      </c>
      <c r="F24" s="780">
        <f t="shared" ref="F24:F32" si="5">+D24-E24</f>
        <v>0</v>
      </c>
    </row>
    <row r="25" spans="1:6" ht="12.75">
      <c r="A25" s="346">
        <f t="shared" ref="A25:A32" si="6">+A24+1</f>
        <v>13</v>
      </c>
      <c r="B25" s="333" t="s">
        <v>682</v>
      </c>
      <c r="C25" s="333" t="s">
        <v>679</v>
      </c>
      <c r="D25" s="767">
        <v>0</v>
      </c>
      <c r="E25" s="767">
        <v>0</v>
      </c>
      <c r="F25" s="780">
        <f t="shared" si="5"/>
        <v>0</v>
      </c>
    </row>
    <row r="26" spans="1:6" ht="12.75">
      <c r="A26" s="346">
        <f t="shared" si="6"/>
        <v>14</v>
      </c>
      <c r="B26" s="333" t="s">
        <v>680</v>
      </c>
      <c r="C26" s="333" t="s">
        <v>679</v>
      </c>
      <c r="D26" s="767">
        <v>286102.32</v>
      </c>
      <c r="E26" s="767">
        <v>0</v>
      </c>
      <c r="F26" s="780">
        <f t="shared" si="5"/>
        <v>286102.32</v>
      </c>
    </row>
    <row r="27" spans="1:6" ht="12.75">
      <c r="A27" s="346">
        <f t="shared" si="6"/>
        <v>15</v>
      </c>
      <c r="B27" s="333" t="s">
        <v>689</v>
      </c>
      <c r="C27" s="333" t="s">
        <v>679</v>
      </c>
      <c r="D27" s="767">
        <f>'3-Project True-up'!G11</f>
        <v>1898876.4707137714</v>
      </c>
      <c r="E27" s="767">
        <v>0</v>
      </c>
      <c r="F27" s="780">
        <f t="shared" si="5"/>
        <v>1898876.4707137714</v>
      </c>
    </row>
    <row r="28" spans="1:6" ht="12.75">
      <c r="A28" s="346">
        <f t="shared" si="6"/>
        <v>16</v>
      </c>
      <c r="B28" s="333" t="s">
        <v>404</v>
      </c>
      <c r="C28" s="333" t="s">
        <v>679</v>
      </c>
      <c r="D28" s="768">
        <v>0</v>
      </c>
      <c r="E28" s="768">
        <v>0</v>
      </c>
      <c r="F28" s="780">
        <f t="shared" si="5"/>
        <v>0</v>
      </c>
    </row>
    <row r="29" spans="1:6" ht="12.75">
      <c r="A29" s="346">
        <f t="shared" si="6"/>
        <v>17</v>
      </c>
      <c r="B29" s="333" t="s">
        <v>692</v>
      </c>
      <c r="C29" s="333" t="s">
        <v>684</v>
      </c>
      <c r="D29" s="769">
        <f>+SUM(D24:D28)</f>
        <v>2184978.7907137712</v>
      </c>
      <c r="E29" s="769">
        <f>+SUM(E24:E28)</f>
        <v>0</v>
      </c>
      <c r="F29" s="782">
        <f t="shared" si="5"/>
        <v>2184978.7907137712</v>
      </c>
    </row>
    <row r="30" spans="1:6" ht="12.75">
      <c r="A30" s="346">
        <f t="shared" si="6"/>
        <v>18</v>
      </c>
      <c r="B30" s="333" t="s">
        <v>691</v>
      </c>
      <c r="C30" s="333" t="s">
        <v>679</v>
      </c>
      <c r="D30" s="771">
        <f>D27</f>
        <v>1898876.4707137714</v>
      </c>
      <c r="E30" s="771"/>
      <c r="F30" s="780">
        <f t="shared" si="5"/>
        <v>1898876.4707137714</v>
      </c>
    </row>
    <row r="31" spans="1:6" ht="12.75">
      <c r="A31" s="346">
        <f t="shared" si="6"/>
        <v>19</v>
      </c>
      <c r="B31" s="333" t="s">
        <v>694</v>
      </c>
      <c r="C31" s="333" t="s">
        <v>679</v>
      </c>
      <c r="D31" s="771">
        <f>D26</f>
        <v>286102.32</v>
      </c>
      <c r="E31" s="771"/>
      <c r="F31" s="780">
        <f t="shared" si="5"/>
        <v>286102.32</v>
      </c>
    </row>
    <row r="32" spans="1:6" ht="12.75">
      <c r="A32" s="346">
        <f t="shared" si="6"/>
        <v>20</v>
      </c>
      <c r="B32" s="770" t="s">
        <v>693</v>
      </c>
      <c r="C32" s="541" t="str">
        <f>"(Line "&amp;A29&amp;" - line "&amp;A30&amp;" - line "&amp;A31&amp;")"</f>
        <v>(Line 17 - line 18 - line 19)</v>
      </c>
      <c r="D32" s="769">
        <f>+D29-D30-D31</f>
        <v>0</v>
      </c>
      <c r="E32" s="769">
        <f>+E29-E30-E31</f>
        <v>0</v>
      </c>
      <c r="F32" s="782">
        <f t="shared" si="5"/>
        <v>0</v>
      </c>
    </row>
    <row r="33" spans="1:9" ht="12.75">
      <c r="A33" s="346"/>
      <c r="B33" s="770"/>
      <c r="C33" s="770"/>
      <c r="D33" s="772"/>
      <c r="E33" s="772"/>
    </row>
    <row r="34" spans="1:9" ht="12.75">
      <c r="A34" s="713">
        <f>+A32+1</f>
        <v>21</v>
      </c>
      <c r="B34" s="783" t="s">
        <v>773</v>
      </c>
      <c r="C34" s="541" t="str">
        <f>"(Line "&amp;A21&amp;" + line "&amp;A32&amp;")"</f>
        <v>(Line 11 + line 20)</v>
      </c>
      <c r="D34" s="774">
        <f>+D21+D32</f>
        <v>0</v>
      </c>
      <c r="E34" s="774">
        <f>+E21+E32</f>
        <v>0</v>
      </c>
      <c r="F34" s="774">
        <f>+F21+F32</f>
        <v>0</v>
      </c>
    </row>
    <row r="35" spans="1:9" ht="14.25" customHeight="1">
      <c r="A35" s="333"/>
      <c r="B35" s="333"/>
      <c r="C35" s="333"/>
      <c r="E35" s="779"/>
      <c r="F35" s="346"/>
    </row>
    <row r="36" spans="1:9" s="775" customFormat="1" ht="12.75">
      <c r="A36" s="333"/>
      <c r="B36" s="333"/>
      <c r="C36" s="333"/>
      <c r="D36" s="333"/>
      <c r="E36" s="774"/>
      <c r="F36" s="772"/>
    </row>
    <row r="37" spans="1:9" ht="41.25" customHeight="1">
      <c r="A37" s="776" t="s">
        <v>670</v>
      </c>
      <c r="B37" s="1029" t="s">
        <v>775</v>
      </c>
      <c r="C37" s="1029"/>
      <c r="D37" s="1029"/>
      <c r="E37" s="1029"/>
      <c r="F37" s="1029"/>
      <c r="G37" s="1029"/>
    </row>
    <row r="38" spans="1:9" ht="12.75">
      <c r="A38" s="564"/>
      <c r="B38" s="564"/>
      <c r="C38" s="564"/>
      <c r="D38" s="564"/>
      <c r="E38" s="564"/>
      <c r="F38" s="564"/>
      <c r="G38" s="564"/>
      <c r="H38" s="564"/>
      <c r="I38" s="564"/>
    </row>
    <row r="42" spans="1:9" ht="12.75">
      <c r="A42" s="346"/>
      <c r="B42" s="333"/>
      <c r="C42" s="333"/>
      <c r="D42" s="777"/>
      <c r="E42" s="347"/>
    </row>
    <row r="113" spans="5:5">
      <c r="E113" s="225"/>
    </row>
    <row r="232" spans="4:8">
      <c r="D232" s="773"/>
      <c r="F232" s="773"/>
      <c r="G232" s="773"/>
      <c r="H232" s="773"/>
    </row>
    <row r="233" spans="4:8" ht="99.75" customHeight="1">
      <c r="D233" s="773"/>
      <c r="F233" s="773"/>
      <c r="G233" s="773"/>
      <c r="H233" s="773"/>
    </row>
    <row r="234" spans="4:8">
      <c r="D234" s="773"/>
      <c r="F234" s="773"/>
      <c r="G234" s="773"/>
      <c r="H234" s="773"/>
    </row>
    <row r="235" spans="4:8">
      <c r="D235" s="773"/>
      <c r="F235" s="773"/>
      <c r="G235" s="773"/>
      <c r="H235" s="773"/>
    </row>
    <row r="236" spans="4:8">
      <c r="D236" s="773"/>
      <c r="F236" s="773"/>
      <c r="G236" s="773"/>
      <c r="H236" s="773"/>
    </row>
    <row r="237" spans="4:8">
      <c r="D237" s="773"/>
      <c r="F237" s="773"/>
      <c r="G237" s="773"/>
      <c r="H237" s="773"/>
    </row>
    <row r="238" spans="4:8">
      <c r="D238" s="773"/>
      <c r="F238" s="773"/>
      <c r="G238" s="773"/>
      <c r="H238" s="773"/>
    </row>
    <row r="239" spans="4:8">
      <c r="D239" s="773"/>
      <c r="F239" s="773"/>
      <c r="G239" s="773"/>
      <c r="H239" s="773"/>
    </row>
    <row r="240" spans="4:8">
      <c r="D240" s="773"/>
      <c r="F240" s="773"/>
      <c r="G240" s="773"/>
      <c r="H240" s="773"/>
    </row>
    <row r="241" spans="4:8">
      <c r="D241" s="773"/>
      <c r="F241" s="773"/>
      <c r="G241" s="773"/>
      <c r="H241" s="773"/>
    </row>
    <row r="242" spans="4:8">
      <c r="D242" s="773"/>
      <c r="F242" s="773"/>
      <c r="G242" s="773"/>
      <c r="H242" s="773"/>
    </row>
    <row r="243" spans="4:8">
      <c r="D243" s="773"/>
      <c r="F243" s="773"/>
      <c r="G243" s="773"/>
      <c r="H243" s="773"/>
    </row>
    <row r="244" spans="4:8">
      <c r="D244" s="773"/>
      <c r="F244" s="773"/>
      <c r="G244" s="773"/>
      <c r="H244" s="773"/>
    </row>
    <row r="245" spans="4:8">
      <c r="D245" s="773"/>
      <c r="F245" s="773"/>
      <c r="G245" s="773"/>
      <c r="H245" s="773"/>
    </row>
    <row r="246" spans="4:8">
      <c r="D246" s="773"/>
      <c r="F246" s="773"/>
      <c r="G246" s="773"/>
      <c r="H246" s="773"/>
    </row>
    <row r="247" spans="4:8">
      <c r="D247" s="773"/>
      <c r="F247" s="773"/>
      <c r="G247" s="773"/>
      <c r="H247" s="773"/>
    </row>
    <row r="248" spans="4:8">
      <c r="D248" s="773"/>
      <c r="F248" s="773"/>
      <c r="G248" s="773"/>
      <c r="H248" s="773"/>
    </row>
    <row r="249" spans="4:8">
      <c r="D249" s="773"/>
      <c r="F249" s="773"/>
      <c r="G249" s="773"/>
      <c r="H249" s="773"/>
    </row>
    <row r="250" spans="4:8">
      <c r="D250" s="773"/>
      <c r="F250" s="773"/>
      <c r="G250" s="773"/>
      <c r="H250" s="773"/>
    </row>
    <row r="251" spans="4:8">
      <c r="D251" s="773"/>
      <c r="F251" s="773"/>
      <c r="G251" s="773"/>
      <c r="H251" s="773"/>
    </row>
    <row r="252" spans="4:8">
      <c r="D252" s="773"/>
      <c r="F252" s="773"/>
      <c r="G252" s="773"/>
      <c r="H252" s="773"/>
    </row>
    <row r="253" spans="4:8">
      <c r="D253" s="773"/>
      <c r="F253" s="773"/>
      <c r="G253" s="773"/>
      <c r="H253" s="773"/>
    </row>
    <row r="254" spans="4:8" ht="40.5" customHeight="1">
      <c r="D254" s="773"/>
      <c r="F254" s="773"/>
      <c r="G254" s="773"/>
      <c r="H254" s="773"/>
    </row>
    <row r="255" spans="4:8">
      <c r="D255" s="773"/>
      <c r="F255" s="773"/>
      <c r="G255" s="773"/>
      <c r="H255" s="773"/>
    </row>
  </sheetData>
  <customSheetViews>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1"/>
      <headerFooter alignWithMargins="0"/>
    </customSheetView>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2"/>
      <headerFooter alignWithMargins="0"/>
    </customSheetView>
  </customSheetViews>
  <mergeCells count="4">
    <mergeCell ref="B37:G37"/>
    <mergeCell ref="A1:G1"/>
    <mergeCell ref="A2:G2"/>
    <mergeCell ref="A3:G3"/>
  </mergeCells>
  <pageMargins left="0.75" right="0.75" top="1.28" bottom="1" header="0.5" footer="0.5"/>
  <pageSetup scale="77"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7"/>
  <sheetViews>
    <sheetView view="pageBreakPreview" zoomScaleNormal="100" zoomScaleSheetLayoutView="100" workbookViewId="0">
      <selection sqref="A1:D1"/>
    </sheetView>
  </sheetViews>
  <sheetFormatPr defaultColWidth="8.88671875" defaultRowHeight="15.75"/>
  <cols>
    <col min="1" max="1" width="7.33203125" style="347" customWidth="1"/>
    <col min="2" max="2" width="49.6640625" style="347" customWidth="1"/>
    <col min="3" max="3" width="14.77734375" style="347" customWidth="1"/>
    <col min="4" max="4" width="11.6640625" style="347" customWidth="1"/>
    <col min="5" max="5" width="10.88671875" style="778" bestFit="1" customWidth="1"/>
    <col min="6" max="6" width="10.44140625" style="347" customWidth="1"/>
    <col min="7" max="16384" width="8.88671875" style="347"/>
  </cols>
  <sheetData>
    <row r="1" spans="1:9" ht="12.75">
      <c r="A1" s="1006" t="s">
        <v>739</v>
      </c>
      <c r="B1" s="1006"/>
      <c r="C1" s="1006"/>
      <c r="D1" s="1006"/>
      <c r="E1" s="407"/>
      <c r="F1" s="407"/>
      <c r="G1" s="407"/>
      <c r="H1" s="407"/>
      <c r="I1" s="407"/>
    </row>
    <row r="2" spans="1:9" ht="12.75">
      <c r="A2" s="1035" t="s">
        <v>740</v>
      </c>
      <c r="B2" s="1035"/>
      <c r="C2" s="1035"/>
      <c r="D2" s="1035"/>
      <c r="E2" s="715"/>
      <c r="F2" s="715"/>
      <c r="G2" s="715"/>
      <c r="H2" s="715"/>
      <c r="I2" s="715"/>
    </row>
    <row r="3" spans="1:9" ht="12.75">
      <c r="A3" s="1036" t="str">
        <f>+'Attachment H-30A'!D5</f>
        <v>Transource Maryland, LLC</v>
      </c>
      <c r="B3" s="1036"/>
      <c r="C3" s="1036"/>
      <c r="D3" s="1036"/>
      <c r="E3" s="368"/>
      <c r="F3" s="368"/>
      <c r="G3" s="368"/>
      <c r="H3" s="368"/>
      <c r="I3" s="368"/>
    </row>
    <row r="4" spans="1:9" ht="12.75">
      <c r="A4" s="841"/>
      <c r="B4" s="841"/>
      <c r="C4" s="841"/>
      <c r="D4" s="841"/>
      <c r="E4" s="841"/>
      <c r="F4" s="841"/>
      <c r="G4" s="841"/>
      <c r="H4" s="368"/>
      <c r="I4" s="368"/>
    </row>
    <row r="5" spans="1:9">
      <c r="A5" s="759"/>
      <c r="C5" s="564"/>
      <c r="D5" s="840"/>
      <c r="E5"/>
      <c r="F5"/>
      <c r="H5" s="762"/>
    </row>
    <row r="6" spans="1:9" ht="15">
      <c r="A6" s="839" t="s">
        <v>148</v>
      </c>
      <c r="B6" s="843"/>
      <c r="C6" s="398" t="s">
        <v>199</v>
      </c>
      <c r="D6" s="781" t="s">
        <v>11</v>
      </c>
      <c r="E6"/>
      <c r="F6"/>
      <c r="G6" s="763"/>
      <c r="H6" s="763"/>
      <c r="I6" s="763"/>
    </row>
    <row r="7" spans="1:9" ht="15">
      <c r="A7" s="346"/>
      <c r="B7" s="764"/>
      <c r="E7"/>
      <c r="F7"/>
    </row>
    <row r="8" spans="1:9" customFormat="1" ht="15">
      <c r="A8" s="845">
        <v>1</v>
      </c>
      <c r="B8" s="125" t="s">
        <v>740</v>
      </c>
      <c r="D8" s="767">
        <v>0</v>
      </c>
    </row>
    <row r="9" spans="1:9" customFormat="1" ht="15"/>
    <row r="10" spans="1:9" customFormat="1" ht="15"/>
    <row r="11" spans="1:9" customFormat="1" ht="15"/>
    <row r="12" spans="1:9" customFormat="1" ht="15"/>
    <row r="13" spans="1:9" customFormat="1" ht="15"/>
    <row r="14" spans="1:9" customFormat="1" ht="15"/>
    <row r="15" spans="1:9" customFormat="1" ht="15"/>
    <row r="16" spans="1:9" customFormat="1" ht="73.5" customHeight="1">
      <c r="A16" s="798" t="s">
        <v>751</v>
      </c>
      <c r="B16" s="985" t="s">
        <v>762</v>
      </c>
      <c r="C16" s="985"/>
      <c r="D16" s="985"/>
    </row>
    <row r="17" spans="1:9" customFormat="1" ht="15"/>
    <row r="18" spans="1:9" customFormat="1" ht="15"/>
    <row r="19" spans="1:9" customFormat="1" ht="15"/>
    <row r="20" spans="1:9" customFormat="1" ht="15"/>
    <row r="21" spans="1:9" customFormat="1" ht="15"/>
    <row r="22" spans="1:9" customFormat="1" ht="15"/>
    <row r="23" spans="1:9" customFormat="1" ht="15"/>
    <row r="24" spans="1:9" customFormat="1" ht="15"/>
    <row r="25" spans="1:9" customFormat="1" ht="15"/>
    <row r="26" spans="1:9" customFormat="1" ht="15"/>
    <row r="27" spans="1:9" customFormat="1" ht="14.25" customHeight="1"/>
    <row r="28" spans="1:9" customFormat="1" ht="15"/>
    <row r="29" spans="1:9" customFormat="1" ht="41.25" customHeight="1"/>
    <row r="30" spans="1:9" ht="12.75">
      <c r="A30" s="564"/>
      <c r="B30" s="564"/>
      <c r="C30" s="564"/>
      <c r="D30" s="564"/>
      <c r="E30" s="564"/>
      <c r="F30" s="564"/>
      <c r="G30" s="564"/>
      <c r="H30" s="564"/>
      <c r="I30" s="564"/>
    </row>
    <row r="34" spans="1:5" ht="12.75">
      <c r="A34" s="346"/>
      <c r="B34" s="333"/>
      <c r="C34" s="333"/>
      <c r="D34" s="777"/>
      <c r="E34" s="347"/>
    </row>
    <row r="105" spans="5:5">
      <c r="E105" s="225"/>
    </row>
    <row r="224" spans="4:8">
      <c r="D224" s="773"/>
      <c r="F224" s="773"/>
      <c r="G224" s="773"/>
      <c r="H224" s="773"/>
    </row>
    <row r="225" spans="4:8" ht="99.75" customHeight="1">
      <c r="D225" s="773"/>
      <c r="F225" s="773"/>
      <c r="G225" s="773"/>
      <c r="H225" s="773"/>
    </row>
    <row r="226" spans="4:8">
      <c r="D226" s="773"/>
      <c r="F226" s="773"/>
      <c r="G226" s="773"/>
      <c r="H226" s="773"/>
    </row>
    <row r="227" spans="4:8">
      <c r="D227" s="773"/>
      <c r="F227" s="773"/>
      <c r="G227" s="773"/>
      <c r="H227" s="773"/>
    </row>
    <row r="228" spans="4:8">
      <c r="D228" s="773"/>
      <c r="F228" s="773"/>
      <c r="G228" s="773"/>
      <c r="H228" s="773"/>
    </row>
    <row r="229" spans="4:8">
      <c r="D229" s="773"/>
      <c r="F229" s="773"/>
      <c r="G229" s="773"/>
      <c r="H229" s="773"/>
    </row>
    <row r="230" spans="4:8">
      <c r="D230" s="773"/>
      <c r="F230" s="773"/>
      <c r="G230" s="773"/>
      <c r="H230" s="773"/>
    </row>
    <row r="231" spans="4:8">
      <c r="D231" s="773"/>
      <c r="F231" s="773"/>
      <c r="G231" s="773"/>
      <c r="H231" s="773"/>
    </row>
    <row r="232" spans="4:8">
      <c r="D232" s="773"/>
      <c r="F232" s="773"/>
      <c r="G232" s="773"/>
      <c r="H232" s="773"/>
    </row>
    <row r="233" spans="4:8">
      <c r="D233" s="773"/>
      <c r="F233" s="773"/>
      <c r="G233" s="773"/>
      <c r="H233" s="773"/>
    </row>
    <row r="234" spans="4:8">
      <c r="D234" s="773"/>
      <c r="F234" s="773"/>
      <c r="G234" s="773"/>
      <c r="H234" s="773"/>
    </row>
    <row r="235" spans="4:8">
      <c r="D235" s="773"/>
      <c r="F235" s="773"/>
      <c r="G235" s="773"/>
      <c r="H235" s="773"/>
    </row>
    <row r="236" spans="4:8">
      <c r="D236" s="773"/>
      <c r="F236" s="773"/>
      <c r="G236" s="773"/>
      <c r="H236" s="773"/>
    </row>
    <row r="237" spans="4:8">
      <c r="D237" s="773"/>
      <c r="F237" s="773"/>
      <c r="G237" s="773"/>
      <c r="H237" s="773"/>
    </row>
    <row r="238" spans="4:8">
      <c r="D238" s="773"/>
      <c r="F238" s="773"/>
      <c r="G238" s="773"/>
      <c r="H238" s="773"/>
    </row>
    <row r="239" spans="4:8">
      <c r="D239" s="773"/>
      <c r="F239" s="773"/>
      <c r="G239" s="773"/>
      <c r="H239" s="773"/>
    </row>
    <row r="240" spans="4:8">
      <c r="D240" s="773"/>
      <c r="F240" s="773"/>
      <c r="G240" s="773"/>
      <c r="H240" s="773"/>
    </row>
    <row r="241" spans="4:8">
      <c r="D241" s="773"/>
      <c r="F241" s="773"/>
      <c r="G241" s="773"/>
      <c r="H241" s="773"/>
    </row>
    <row r="242" spans="4:8">
      <c r="D242" s="773"/>
      <c r="F242" s="773"/>
      <c r="G242" s="773"/>
      <c r="H242" s="773"/>
    </row>
    <row r="243" spans="4:8">
      <c r="D243" s="773"/>
      <c r="F243" s="773"/>
      <c r="G243" s="773"/>
      <c r="H243" s="773"/>
    </row>
    <row r="244" spans="4:8">
      <c r="D244" s="773"/>
      <c r="F244" s="773"/>
      <c r="G244" s="773"/>
      <c r="H244" s="773"/>
    </row>
    <row r="245" spans="4:8">
      <c r="D245" s="773"/>
      <c r="F245" s="773"/>
      <c r="G245" s="773"/>
      <c r="H245" s="773"/>
    </row>
    <row r="246" spans="4:8" ht="40.5" customHeight="1">
      <c r="D246" s="773"/>
      <c r="F246" s="773"/>
      <c r="G246" s="773"/>
      <c r="H246" s="773"/>
    </row>
    <row r="247" spans="4:8">
      <c r="D247" s="773"/>
      <c r="F247" s="773"/>
      <c r="G247" s="773"/>
      <c r="H247" s="773"/>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9"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85" zoomScaleNormal="100" zoomScaleSheetLayoutView="85" workbookViewId="0"/>
  </sheetViews>
  <sheetFormatPr defaultColWidth="8.88671875" defaultRowHeight="12.75"/>
  <cols>
    <col min="1" max="1" width="6" style="23" customWidth="1"/>
    <col min="2" max="2" width="1.44140625" style="23" customWidth="1"/>
    <col min="3" max="3" width="21.77734375" style="23" customWidth="1"/>
    <col min="4" max="4" width="13.5546875" style="539" customWidth="1"/>
    <col min="5" max="5" width="21.77734375" style="23" customWidth="1"/>
    <col min="6" max="6" width="17.21875" style="23" customWidth="1"/>
    <col min="7" max="7" width="10.33203125" style="23" customWidth="1"/>
    <col min="8" max="8" width="11.44140625" style="23" customWidth="1"/>
    <col min="9" max="9" width="11.21875" style="23" bestFit="1" customWidth="1"/>
    <col min="10" max="10" width="9.109375" style="23" customWidth="1"/>
    <col min="11" max="11" width="10.33203125" style="23" customWidth="1"/>
    <col min="12" max="12" width="5.77734375" style="411" customWidth="1"/>
    <col min="13" max="13" width="13.5546875" style="23" customWidth="1"/>
    <col min="14" max="14" width="12.5546875" style="23" customWidth="1"/>
    <col min="15" max="15" width="12.44140625" style="23" bestFit="1" customWidth="1"/>
    <col min="16" max="16" width="12.44140625" style="23" customWidth="1"/>
    <col min="17" max="17" width="11.6640625" style="23" bestFit="1" customWidth="1"/>
    <col min="18" max="18" width="10.33203125" style="23" bestFit="1" customWidth="1"/>
    <col min="19" max="19" width="11.77734375" style="23" customWidth="1"/>
    <col min="20" max="20" width="9.33203125" style="23" customWidth="1"/>
    <col min="21" max="21" width="10.77734375" style="23" customWidth="1"/>
    <col min="22" max="16384" width="8.88671875" style="23"/>
  </cols>
  <sheetData>
    <row r="1" spans="1:23">
      <c r="S1" s="51"/>
    </row>
    <row r="2" spans="1:23">
      <c r="K2" s="23" t="s">
        <v>303</v>
      </c>
      <c r="S2" s="51"/>
    </row>
    <row r="3" spans="1:23">
      <c r="F3" s="18" t="s">
        <v>181</v>
      </c>
      <c r="S3" s="51"/>
    </row>
    <row r="4" spans="1:23">
      <c r="E4" s="17"/>
      <c r="F4" s="18" t="s">
        <v>579</v>
      </c>
      <c r="G4" s="17"/>
      <c r="I4" s="17"/>
      <c r="J4" s="17"/>
      <c r="K4" s="17"/>
      <c r="L4" s="407"/>
      <c r="M4" s="22"/>
      <c r="N4" s="52"/>
      <c r="O4" s="53"/>
      <c r="P4" s="53"/>
      <c r="Q4" s="53"/>
      <c r="R4" s="53"/>
      <c r="S4" s="53"/>
      <c r="T4" s="24"/>
      <c r="U4" s="54"/>
      <c r="V4" s="54"/>
      <c r="W4" s="24"/>
    </row>
    <row r="5" spans="1:23">
      <c r="E5" s="17"/>
      <c r="F5" s="212" t="str">
        <f>+'Attachment H-30A'!D5</f>
        <v>Transource Maryland, LLC</v>
      </c>
      <c r="G5" s="20"/>
      <c r="I5" s="20"/>
      <c r="J5" s="20"/>
      <c r="K5" s="20"/>
      <c r="L5" s="409"/>
      <c r="M5" s="22"/>
      <c r="R5" s="24"/>
      <c r="S5" s="22"/>
      <c r="T5" s="24"/>
      <c r="U5" s="55"/>
      <c r="V5" s="54"/>
      <c r="W5" s="24"/>
    </row>
    <row r="6" spans="1:23">
      <c r="C6" s="24"/>
      <c r="D6" s="540"/>
      <c r="E6" s="24"/>
      <c r="G6" s="24"/>
      <c r="I6" s="24"/>
      <c r="J6" s="24"/>
      <c r="K6" s="24"/>
      <c r="L6" s="24"/>
      <c r="M6" s="24"/>
      <c r="R6" s="24"/>
      <c r="S6" s="24"/>
      <c r="T6" s="24"/>
      <c r="U6" s="54"/>
      <c r="V6" s="54"/>
      <c r="W6" s="24"/>
    </row>
    <row r="7" spans="1:23">
      <c r="A7" s="18"/>
      <c r="C7" s="24"/>
      <c r="D7" s="540"/>
      <c r="E7" s="24"/>
      <c r="F7" s="24"/>
      <c r="G7" s="24"/>
      <c r="H7" s="56"/>
      <c r="I7" s="24"/>
      <c r="J7" s="24"/>
      <c r="K7" s="24"/>
      <c r="L7" s="24"/>
      <c r="M7" s="24"/>
      <c r="N7" s="24"/>
      <c r="O7" s="24"/>
      <c r="P7" s="24"/>
      <c r="Q7" s="24"/>
      <c r="R7" s="24"/>
      <c r="S7" s="24"/>
      <c r="T7" s="24"/>
      <c r="U7" s="54"/>
      <c r="V7" s="54"/>
      <c r="W7" s="24"/>
    </row>
    <row r="8" spans="1:23">
      <c r="A8" s="18"/>
      <c r="C8" s="24" t="s">
        <v>871</v>
      </c>
      <c r="D8" s="540"/>
      <c r="E8" s="24"/>
      <c r="F8" s="24"/>
      <c r="G8" s="24"/>
      <c r="H8" s="56"/>
      <c r="I8" s="24"/>
      <c r="J8" s="24"/>
      <c r="K8" s="24"/>
      <c r="L8" s="24"/>
      <c r="M8" s="24"/>
      <c r="N8" s="24"/>
      <c r="O8" s="24"/>
      <c r="P8" s="24"/>
      <c r="Q8" s="24"/>
      <c r="R8" s="24"/>
      <c r="S8" s="24"/>
      <c r="T8" s="24"/>
      <c r="U8" s="54"/>
      <c r="V8" s="54"/>
      <c r="W8" s="24"/>
    </row>
    <row r="9" spans="1:23">
      <c r="A9" s="18"/>
      <c r="C9" s="24"/>
      <c r="D9" s="540"/>
      <c r="E9" s="24"/>
      <c r="F9" s="24"/>
      <c r="G9" s="24"/>
      <c r="H9" s="24"/>
      <c r="N9" s="57"/>
      <c r="O9" s="57"/>
      <c r="P9" s="57"/>
      <c r="Q9" s="57"/>
      <c r="R9" s="24"/>
      <c r="S9" s="24"/>
      <c r="T9" s="24"/>
      <c r="U9" s="24"/>
      <c r="V9" s="24"/>
      <c r="W9" s="24"/>
    </row>
    <row r="10" spans="1:23">
      <c r="C10" s="58" t="s">
        <v>3</v>
      </c>
      <c r="D10" s="547"/>
      <c r="E10" s="58"/>
      <c r="F10" s="58" t="s">
        <v>4</v>
      </c>
      <c r="G10" s="58"/>
      <c r="I10" s="58" t="s">
        <v>5</v>
      </c>
      <c r="K10" s="59" t="s">
        <v>6</v>
      </c>
      <c r="L10" s="59"/>
      <c r="O10" s="59"/>
      <c r="P10" s="59"/>
      <c r="Q10" s="59"/>
      <c r="R10" s="20"/>
      <c r="S10" s="59"/>
      <c r="T10" s="20"/>
      <c r="U10" s="59"/>
      <c r="V10" s="20"/>
      <c r="W10" s="60"/>
    </row>
    <row r="11" spans="1:23">
      <c r="C11" s="60"/>
      <c r="D11" s="548"/>
      <c r="E11" s="60"/>
      <c r="F11" s="61" t="s">
        <v>872</v>
      </c>
      <c r="G11" s="61"/>
      <c r="I11" s="20"/>
      <c r="R11" s="20"/>
      <c r="T11" s="20"/>
      <c r="U11" s="58"/>
      <c r="V11" s="58"/>
      <c r="W11" s="60"/>
    </row>
    <row r="12" spans="1:23">
      <c r="A12" s="18" t="s">
        <v>8</v>
      </c>
      <c r="C12" s="60"/>
      <c r="D12" s="548"/>
      <c r="E12" s="60"/>
      <c r="F12" s="62" t="s">
        <v>17</v>
      </c>
      <c r="G12" s="62"/>
      <c r="I12" s="63" t="s">
        <v>16</v>
      </c>
      <c r="K12" s="63" t="s">
        <v>14</v>
      </c>
      <c r="L12" s="63"/>
      <c r="O12" s="63"/>
      <c r="P12" s="63"/>
      <c r="Q12" s="63"/>
      <c r="R12" s="20"/>
      <c r="T12" s="24"/>
      <c r="U12" s="64"/>
      <c r="V12" s="58"/>
      <c r="W12" s="60"/>
    </row>
    <row r="13" spans="1:23">
      <c r="A13" s="18" t="s">
        <v>10</v>
      </c>
      <c r="C13" s="65"/>
      <c r="D13" s="549"/>
      <c r="E13" s="65"/>
      <c r="F13" s="20"/>
      <c r="G13" s="20"/>
      <c r="I13" s="20"/>
      <c r="K13" s="20"/>
      <c r="L13" s="409"/>
      <c r="O13" s="20"/>
      <c r="P13" s="20"/>
      <c r="Q13" s="20"/>
      <c r="R13" s="20"/>
      <c r="S13" s="20"/>
      <c r="T13" s="24"/>
      <c r="U13" s="20"/>
      <c r="V13" s="20"/>
      <c r="W13" s="60"/>
    </row>
    <row r="14" spans="1:23">
      <c r="A14" s="66"/>
      <c r="C14" s="60"/>
      <c r="D14" s="548"/>
      <c r="E14" s="60"/>
      <c r="F14" s="20"/>
      <c r="G14" s="20"/>
      <c r="I14" s="20"/>
      <c r="K14" s="20"/>
      <c r="L14" s="409"/>
      <c r="O14" s="20"/>
      <c r="P14" s="20"/>
      <c r="Q14" s="20"/>
      <c r="R14" s="20"/>
      <c r="S14" s="20"/>
      <c r="T14" s="24"/>
      <c r="U14" s="20"/>
      <c r="V14" s="20"/>
      <c r="W14" s="60"/>
    </row>
    <row r="15" spans="1:23">
      <c r="A15" s="21">
        <v>1</v>
      </c>
      <c r="C15" s="60" t="s">
        <v>498</v>
      </c>
      <c r="D15" s="548"/>
      <c r="E15" s="60"/>
      <c r="F15" s="67" t="str">
        <f>"Attach H-30A, p 2, line "&amp;'Attachment H-30A'!A66&amp;" col 5 plus line "&amp;'Attachment H-30A'!A92&amp;" col 5 (Note A)"</f>
        <v>Attach H-30A, p 2, line 2 col 5 plus line 25 col 5 (Note A)</v>
      </c>
      <c r="G15" s="21"/>
      <c r="I15" s="47">
        <f>+'Attachment H-30A'!I66+'Attachment H-30A'!I92</f>
        <v>10407823.344615383</v>
      </c>
      <c r="R15" s="20"/>
      <c r="S15" s="20"/>
      <c r="T15" s="24"/>
      <c r="U15" s="20"/>
      <c r="V15" s="20"/>
      <c r="W15" s="60"/>
    </row>
    <row r="16" spans="1:23">
      <c r="A16" s="21">
        <v>2</v>
      </c>
      <c r="C16" s="60" t="s">
        <v>499</v>
      </c>
      <c r="D16" s="548"/>
      <c r="E16" s="60"/>
      <c r="F16" s="67" t="str">
        <f>"Attach H-30A, p 2, line "&amp;'Attachment H-30A'!A80&amp;" col 5 plus line "&amp;'Attachment H-30A'!A92&amp;" &amp; "&amp;'Attachment H-30A'!A94&amp;" col 5 (Note B)"</f>
        <v>Attach H-30A, p 2, line 14 col 5 plus line 25 &amp; 27 col 5 (Note B)</v>
      </c>
      <c r="G16" s="21"/>
      <c r="I16" s="47">
        <f>+'Attachment H-30A'!I80+'Attachment H-30A'!I92+'Attachment H-30A'!I94</f>
        <v>10407823.344615383</v>
      </c>
      <c r="R16" s="20"/>
      <c r="S16" s="20"/>
      <c r="T16" s="24"/>
      <c r="U16" s="20"/>
      <c r="V16" s="20"/>
      <c r="W16" s="60"/>
    </row>
    <row r="17" spans="1:23">
      <c r="A17" s="21"/>
      <c r="F17" s="67"/>
      <c r="G17" s="21"/>
      <c r="R17" s="20"/>
      <c r="S17" s="20"/>
      <c r="T17" s="24"/>
      <c r="U17" s="20"/>
      <c r="V17" s="20"/>
      <c r="W17" s="60"/>
    </row>
    <row r="18" spans="1:23">
      <c r="A18" s="21"/>
      <c r="C18" s="60" t="s">
        <v>121</v>
      </c>
      <c r="D18" s="548"/>
      <c r="E18" s="60"/>
      <c r="F18" s="67"/>
      <c r="G18" s="21"/>
      <c r="I18" s="20"/>
      <c r="K18" s="20"/>
      <c r="L18" s="409"/>
      <c r="O18" s="20"/>
      <c r="P18" s="20"/>
      <c r="Q18" s="20"/>
      <c r="R18" s="20"/>
      <c r="S18" s="20"/>
      <c r="T18" s="20"/>
      <c r="U18" s="20"/>
      <c r="V18" s="20"/>
      <c r="W18" s="60"/>
    </row>
    <row r="19" spans="1:23">
      <c r="A19" s="21">
        <v>3</v>
      </c>
      <c r="C19" s="60" t="s">
        <v>122</v>
      </c>
      <c r="D19" s="548"/>
      <c r="E19" s="60"/>
      <c r="F19" s="67" t="s">
        <v>873</v>
      </c>
      <c r="G19" s="21"/>
      <c r="I19" s="47">
        <f>+'Attachment H-30A'!I134</f>
        <v>422040.1426698484</v>
      </c>
      <c r="R19" s="20"/>
      <c r="S19" s="20"/>
      <c r="T19" s="20"/>
      <c r="U19" s="20"/>
      <c r="V19" s="20"/>
      <c r="W19" s="60"/>
    </row>
    <row r="20" spans="1:23">
      <c r="A20" s="21">
        <v>4</v>
      </c>
      <c r="C20" s="60" t="s">
        <v>123</v>
      </c>
      <c r="D20" s="548"/>
      <c r="E20" s="60"/>
      <c r="F20" s="67" t="s">
        <v>124</v>
      </c>
      <c r="G20" s="21"/>
      <c r="I20" s="497">
        <f>IF(I19=0,0,+I19/I15)</f>
        <v>4.0550279217430811E-2</v>
      </c>
      <c r="J20" s="389"/>
      <c r="K20" s="68">
        <f>I20</f>
        <v>4.0550279217430811E-2</v>
      </c>
      <c r="L20" s="391"/>
      <c r="O20" s="68"/>
      <c r="P20" s="68"/>
      <c r="Q20" s="68"/>
      <c r="R20" s="20"/>
      <c r="S20" s="69"/>
      <c r="T20" s="70"/>
      <c r="U20" s="71"/>
      <c r="V20" s="20"/>
      <c r="W20" s="60"/>
    </row>
    <row r="21" spans="1:23">
      <c r="A21" s="21"/>
      <c r="C21" s="60"/>
      <c r="D21" s="548"/>
      <c r="E21" s="60"/>
      <c r="F21" s="67"/>
      <c r="G21" s="21"/>
      <c r="I21" s="72"/>
      <c r="K21" s="68"/>
      <c r="L21" s="391"/>
      <c r="O21" s="68"/>
      <c r="P21" s="68"/>
      <c r="Q21" s="68"/>
      <c r="R21" s="20"/>
      <c r="S21" s="69"/>
      <c r="T21" s="70"/>
      <c r="U21" s="71"/>
      <c r="V21" s="20"/>
      <c r="W21" s="60"/>
    </row>
    <row r="22" spans="1:23">
      <c r="A22" s="59"/>
      <c r="C22" s="60" t="s">
        <v>509</v>
      </c>
      <c r="D22" s="548"/>
      <c r="E22" s="60"/>
      <c r="F22" s="211"/>
      <c r="G22" s="50"/>
      <c r="I22" s="20"/>
      <c r="K22" s="497"/>
      <c r="L22" s="390"/>
      <c r="O22" s="20"/>
      <c r="P22" s="20"/>
      <c r="Q22" s="20"/>
      <c r="R22" s="20"/>
      <c r="S22" s="69"/>
      <c r="T22" s="70"/>
      <c r="U22" s="71"/>
      <c r="V22" s="20"/>
      <c r="W22" s="60"/>
    </row>
    <row r="23" spans="1:23">
      <c r="A23" s="59" t="s">
        <v>125</v>
      </c>
      <c r="C23" s="60" t="s">
        <v>508</v>
      </c>
      <c r="D23" s="548"/>
      <c r="E23" s="60"/>
      <c r="F23" s="67" t="s">
        <v>874</v>
      </c>
      <c r="G23" s="21"/>
      <c r="I23" s="47">
        <f>+'Attachment H-30A'!I138</f>
        <v>20082.910000000003</v>
      </c>
      <c r="K23" s="497"/>
      <c r="L23" s="390"/>
      <c r="R23" s="20"/>
      <c r="S23" s="69"/>
      <c r="T23" s="70"/>
      <c r="U23" s="71"/>
      <c r="V23" s="20"/>
      <c r="W23" s="60"/>
    </row>
    <row r="24" spans="1:23">
      <c r="A24" s="59" t="s">
        <v>126</v>
      </c>
      <c r="C24" s="60" t="s">
        <v>730</v>
      </c>
      <c r="D24" s="548"/>
      <c r="E24" s="60"/>
      <c r="F24" s="67" t="s">
        <v>127</v>
      </c>
      <c r="G24" s="21"/>
      <c r="I24" s="497">
        <f>IF(I23=0,0,I23/I15)</f>
        <v>1.9295975090113484E-3</v>
      </c>
      <c r="J24" s="48"/>
      <c r="K24" s="68">
        <f>I24</f>
        <v>1.9295975090113484E-3</v>
      </c>
      <c r="L24" s="391"/>
      <c r="O24" s="68"/>
      <c r="P24" s="68"/>
      <c r="Q24" s="68"/>
      <c r="R24" s="20"/>
      <c r="S24" s="69"/>
      <c r="T24" s="70"/>
      <c r="U24" s="71"/>
      <c r="V24" s="20"/>
      <c r="W24" s="60"/>
    </row>
    <row r="25" spans="1:23">
      <c r="A25" s="21"/>
      <c r="C25" s="60"/>
      <c r="D25" s="548"/>
      <c r="E25" s="60"/>
      <c r="F25" s="67"/>
      <c r="G25" s="21"/>
      <c r="I25" s="48"/>
      <c r="J25" s="48"/>
      <c r="K25" s="68"/>
      <c r="L25" s="391"/>
      <c r="O25" s="68"/>
      <c r="P25" s="68"/>
      <c r="Q25" s="68"/>
      <c r="R25" s="20"/>
      <c r="S25" s="69"/>
      <c r="T25" s="70"/>
      <c r="U25" s="71"/>
      <c r="V25" s="20"/>
      <c r="W25" s="60"/>
    </row>
    <row r="26" spans="1:23">
      <c r="A26" s="59"/>
      <c r="C26" s="60" t="s">
        <v>128</v>
      </c>
      <c r="D26" s="548"/>
      <c r="E26" s="60"/>
      <c r="F26" s="211"/>
      <c r="G26" s="50"/>
      <c r="I26" s="48"/>
      <c r="J26" s="48"/>
      <c r="K26" s="497"/>
      <c r="L26" s="390"/>
      <c r="O26" s="20"/>
      <c r="P26" s="20"/>
      <c r="Q26" s="20"/>
      <c r="R26" s="20"/>
      <c r="S26" s="20"/>
      <c r="T26" s="20"/>
      <c r="U26" s="20"/>
      <c r="V26" s="20"/>
      <c r="W26" s="60"/>
    </row>
    <row r="27" spans="1:23">
      <c r="A27" s="59" t="s">
        <v>129</v>
      </c>
      <c r="C27" s="60" t="s">
        <v>130</v>
      </c>
      <c r="D27" s="548"/>
      <c r="E27" s="60"/>
      <c r="F27" s="67" t="s">
        <v>875</v>
      </c>
      <c r="G27" s="21"/>
      <c r="I27" s="47">
        <f>+'Attachment H-30A'!I151</f>
        <v>300</v>
      </c>
      <c r="J27" s="48"/>
      <c r="K27" s="497"/>
      <c r="L27" s="390"/>
      <c r="R27" s="20"/>
      <c r="S27" s="64"/>
      <c r="T27" s="20"/>
      <c r="U27" s="21"/>
      <c r="V27" s="58"/>
      <c r="W27" s="60"/>
    </row>
    <row r="28" spans="1:23">
      <c r="A28" s="59" t="s">
        <v>131</v>
      </c>
      <c r="C28" s="60" t="s">
        <v>132</v>
      </c>
      <c r="D28" s="548"/>
      <c r="E28" s="60"/>
      <c r="F28" s="67" t="s">
        <v>133</v>
      </c>
      <c r="G28" s="21"/>
      <c r="I28" s="497">
        <f>IF(I27=0,0,I27/I15)</f>
        <v>2.8824470791504042E-5</v>
      </c>
      <c r="J28" s="48"/>
      <c r="K28" s="68">
        <f>I28</f>
        <v>2.8824470791504042E-5</v>
      </c>
      <c r="L28" s="391"/>
      <c r="O28" s="68"/>
      <c r="P28" s="68"/>
      <c r="Q28" s="68"/>
      <c r="R28" s="20"/>
      <c r="S28" s="69"/>
      <c r="T28" s="20"/>
      <c r="U28" s="71"/>
      <c r="V28" s="58"/>
      <c r="W28" s="60"/>
    </row>
    <row r="29" spans="1:23">
      <c r="A29" s="59"/>
      <c r="C29" s="60"/>
      <c r="D29" s="548"/>
      <c r="E29" s="60"/>
      <c r="F29" s="67"/>
      <c r="G29" s="21"/>
      <c r="I29" s="20"/>
      <c r="K29" s="497"/>
      <c r="L29" s="390"/>
      <c r="O29" s="20"/>
      <c r="P29" s="20"/>
      <c r="Q29" s="20"/>
      <c r="R29" s="20"/>
      <c r="V29" s="20"/>
      <c r="W29" s="60"/>
    </row>
    <row r="30" spans="1:23">
      <c r="A30" s="59" t="s">
        <v>134</v>
      </c>
      <c r="C30" s="60" t="s">
        <v>175</v>
      </c>
      <c r="D30" s="548"/>
      <c r="E30" s="60"/>
      <c r="F30" s="67" t="s">
        <v>876</v>
      </c>
      <c r="G30" s="21"/>
      <c r="I30" s="47">
        <f>-'Attachment H-30A'!I18</f>
        <v>0</v>
      </c>
      <c r="K30" s="497"/>
      <c r="L30" s="390"/>
      <c r="O30" s="20"/>
      <c r="P30" s="20"/>
      <c r="Q30" s="20"/>
      <c r="R30" s="20"/>
      <c r="V30" s="20"/>
      <c r="W30" s="60"/>
    </row>
    <row r="31" spans="1:23">
      <c r="A31" s="59" t="s">
        <v>137</v>
      </c>
      <c r="C31" s="60" t="s">
        <v>378</v>
      </c>
      <c r="D31" s="548"/>
      <c r="E31" s="60"/>
      <c r="F31" s="67" t="s">
        <v>170</v>
      </c>
      <c r="G31" s="21"/>
      <c r="I31" s="496">
        <f>IF(I30=0,0,I30/I15)</f>
        <v>0</v>
      </c>
      <c r="K31" s="497">
        <f>+I31</f>
        <v>0</v>
      </c>
      <c r="L31" s="390"/>
      <c r="O31" s="20"/>
      <c r="P31" s="20"/>
      <c r="Q31" s="20"/>
      <c r="R31" s="20"/>
      <c r="V31" s="20"/>
      <c r="W31" s="60"/>
    </row>
    <row r="32" spans="1:23">
      <c r="A32" s="59"/>
      <c r="C32" s="60"/>
      <c r="D32" s="548"/>
      <c r="E32" s="60"/>
      <c r="F32" s="67"/>
      <c r="G32" s="21"/>
      <c r="I32" s="20"/>
      <c r="K32" s="497"/>
      <c r="L32" s="390"/>
      <c r="O32" s="20"/>
      <c r="P32" s="20"/>
      <c r="Q32" s="20"/>
      <c r="R32" s="20"/>
      <c r="V32" s="20"/>
      <c r="W32" s="60"/>
    </row>
    <row r="33" spans="1:23">
      <c r="A33" s="73" t="s">
        <v>138</v>
      </c>
      <c r="B33" s="74"/>
      <c r="C33" s="65" t="s">
        <v>135</v>
      </c>
      <c r="D33" s="549"/>
      <c r="E33" s="65"/>
      <c r="F33" s="75" t="s">
        <v>171</v>
      </c>
      <c r="G33" s="61"/>
      <c r="I33" s="70"/>
      <c r="K33" s="76">
        <f>K20+K24+K28+K31</f>
        <v>4.2508701197233663E-2</v>
      </c>
      <c r="L33" s="392"/>
      <c r="O33" s="76"/>
      <c r="P33" s="76"/>
      <c r="Q33" s="76"/>
      <c r="R33" s="20"/>
      <c r="V33" s="20"/>
      <c r="W33" s="60"/>
    </row>
    <row r="34" spans="1:23">
      <c r="A34" s="59"/>
      <c r="C34" s="60"/>
      <c r="D34" s="548"/>
      <c r="E34" s="60"/>
      <c r="F34" s="67"/>
      <c r="G34" s="21"/>
      <c r="I34" s="20"/>
      <c r="K34" s="497"/>
      <c r="L34" s="390"/>
      <c r="O34" s="20"/>
      <c r="P34" s="20"/>
      <c r="Q34" s="20"/>
      <c r="R34" s="20"/>
      <c r="S34" s="20"/>
      <c r="T34" s="20"/>
      <c r="U34" s="77"/>
      <c r="V34" s="20"/>
      <c r="W34" s="60"/>
    </row>
    <row r="35" spans="1:23">
      <c r="A35" s="59"/>
      <c r="B35" s="78"/>
      <c r="C35" s="20" t="s">
        <v>136</v>
      </c>
      <c r="D35" s="538"/>
      <c r="E35" s="20"/>
      <c r="F35" s="67"/>
      <c r="G35" s="21"/>
      <c r="I35" s="20"/>
      <c r="K35" s="497"/>
      <c r="L35" s="390"/>
      <c r="O35" s="20"/>
      <c r="P35" s="20"/>
      <c r="Q35" s="20"/>
      <c r="R35" s="79"/>
      <c r="S35" s="78"/>
      <c r="V35" s="58"/>
      <c r="W35" s="20" t="s">
        <v>2</v>
      </c>
    </row>
    <row r="36" spans="1:23">
      <c r="A36" s="59" t="s">
        <v>140</v>
      </c>
      <c r="B36" s="78"/>
      <c r="C36" s="20" t="s">
        <v>42</v>
      </c>
      <c r="D36" s="538"/>
      <c r="E36" s="20"/>
      <c r="F36" s="67" t="s">
        <v>877</v>
      </c>
      <c r="G36" s="21"/>
      <c r="I36" s="47">
        <f>+'Attachment H-30A'!I166</f>
        <v>258944.51540762384</v>
      </c>
      <c r="K36" s="497"/>
      <c r="L36" s="390"/>
      <c r="O36" s="20"/>
      <c r="P36" s="20"/>
      <c r="Q36" s="20"/>
      <c r="R36" s="79"/>
      <c r="S36" s="78"/>
      <c r="V36" s="58"/>
      <c r="W36" s="20"/>
    </row>
    <row r="37" spans="1:23">
      <c r="A37" s="59" t="s">
        <v>142</v>
      </c>
      <c r="B37" s="78"/>
      <c r="C37" s="20" t="s">
        <v>139</v>
      </c>
      <c r="D37" s="538"/>
      <c r="E37" s="20"/>
      <c r="F37" s="67" t="s">
        <v>144</v>
      </c>
      <c r="G37" s="21"/>
      <c r="I37" s="497">
        <f>IF(I16=0,0,I36/I16)</f>
        <v>2.4879795403290737E-2</v>
      </c>
      <c r="K37" s="68">
        <f>I37</f>
        <v>2.4879795403290737E-2</v>
      </c>
      <c r="L37" s="391"/>
      <c r="O37" s="68"/>
      <c r="P37" s="68"/>
      <c r="Q37" s="68"/>
      <c r="R37" s="79"/>
      <c r="S37" s="78"/>
      <c r="T37" s="20"/>
      <c r="U37" s="20"/>
      <c r="V37" s="58"/>
      <c r="W37" s="20"/>
    </row>
    <row r="38" spans="1:23">
      <c r="A38" s="59"/>
      <c r="C38" s="20"/>
      <c r="D38" s="538"/>
      <c r="E38" s="20"/>
      <c r="F38" s="67"/>
      <c r="G38" s="21"/>
      <c r="I38" s="20"/>
      <c r="K38" s="497"/>
      <c r="L38" s="390"/>
      <c r="O38" s="20"/>
      <c r="P38" s="20"/>
      <c r="Q38" s="20"/>
      <c r="R38" s="20"/>
      <c r="T38" s="24"/>
      <c r="U38" s="20"/>
      <c r="V38" s="24"/>
      <c r="W38" s="60"/>
    </row>
    <row r="39" spans="1:23">
      <c r="A39" s="59"/>
      <c r="C39" s="60" t="s">
        <v>43</v>
      </c>
      <c r="D39" s="548"/>
      <c r="E39" s="60"/>
      <c r="F39" s="80"/>
      <c r="G39" s="81"/>
      <c r="K39" s="497"/>
      <c r="L39" s="390"/>
      <c r="R39" s="20"/>
      <c r="T39" s="20"/>
      <c r="U39" s="20"/>
      <c r="V39" s="20"/>
      <c r="W39" s="60"/>
    </row>
    <row r="40" spans="1:23">
      <c r="A40" s="59" t="s">
        <v>145</v>
      </c>
      <c r="C40" s="60" t="s">
        <v>141</v>
      </c>
      <c r="D40" s="548"/>
      <c r="E40" s="60"/>
      <c r="F40" s="67" t="s">
        <v>878</v>
      </c>
      <c r="G40" s="21"/>
      <c r="I40" s="47">
        <f>+'Attachment H-30A'!I169</f>
        <v>793017.56506312976</v>
      </c>
      <c r="K40" s="497"/>
      <c r="L40" s="390"/>
      <c r="O40" s="20"/>
      <c r="P40" s="20"/>
      <c r="Q40" s="20"/>
      <c r="R40" s="20"/>
      <c r="T40" s="20"/>
      <c r="U40" s="20"/>
      <c r="V40" s="20"/>
      <c r="W40" s="60"/>
    </row>
    <row r="41" spans="1:23">
      <c r="A41" s="59" t="s">
        <v>168</v>
      </c>
      <c r="B41" s="78"/>
      <c r="C41" s="20" t="s">
        <v>143</v>
      </c>
      <c r="D41" s="538"/>
      <c r="E41" s="20"/>
      <c r="F41" s="67" t="s">
        <v>329</v>
      </c>
      <c r="G41" s="21"/>
      <c r="I41" s="497">
        <f>IF(I16=0,0,I40/I16)</f>
        <v>7.6194372137706134E-2</v>
      </c>
      <c r="K41" s="68">
        <f>I41</f>
        <v>7.6194372137706134E-2</v>
      </c>
      <c r="L41" s="391"/>
      <c r="O41" s="68"/>
      <c r="P41" s="68"/>
      <c r="Q41" s="68"/>
      <c r="R41" s="20"/>
      <c r="U41" s="82"/>
      <c r="V41" s="58"/>
      <c r="W41" s="20"/>
    </row>
    <row r="42" spans="1:23">
      <c r="A42" s="59"/>
      <c r="C42" s="60"/>
      <c r="D42" s="548"/>
      <c r="E42" s="60"/>
      <c r="F42" s="67"/>
      <c r="G42" s="21"/>
      <c r="I42" s="389"/>
      <c r="K42" s="497"/>
      <c r="L42" s="390"/>
      <c r="O42" s="20"/>
      <c r="P42" s="20"/>
      <c r="Q42" s="20"/>
      <c r="R42" s="20"/>
      <c r="S42" s="81"/>
      <c r="T42" s="20"/>
      <c r="U42" s="20"/>
      <c r="V42" s="20"/>
      <c r="W42" s="60"/>
    </row>
    <row r="43" spans="1:23">
      <c r="A43" s="73" t="s">
        <v>169</v>
      </c>
      <c r="B43" s="74"/>
      <c r="C43" s="65" t="s">
        <v>146</v>
      </c>
      <c r="D43" s="549"/>
      <c r="E43" s="65"/>
      <c r="F43" s="75" t="s">
        <v>172</v>
      </c>
      <c r="G43" s="61"/>
      <c r="I43" s="497">
        <f>+I41+I37</f>
        <v>0.10107416754099688</v>
      </c>
      <c r="K43" s="76">
        <f>K37+K41</f>
        <v>0.10107416754099688</v>
      </c>
      <c r="L43" s="392"/>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48"/>
      <c r="E48" s="60"/>
      <c r="F48" s="50" t="str">
        <f>+F3</f>
        <v>Attachment 1</v>
      </c>
      <c r="I48" s="50"/>
      <c r="P48" s="50" t="str">
        <f>+F48</f>
        <v>Attachment 1</v>
      </c>
      <c r="R48" s="20"/>
      <c r="S48" s="51"/>
      <c r="T48" s="20"/>
      <c r="U48" s="24"/>
      <c r="V48" s="20"/>
      <c r="W48" s="60"/>
    </row>
    <row r="49" spans="1:23">
      <c r="A49" s="18"/>
      <c r="C49" s="60"/>
      <c r="D49" s="548"/>
      <c r="E49" s="60"/>
      <c r="F49" s="50" t="str">
        <f>+F4</f>
        <v>Project Revenue Requirement Worksheet</v>
      </c>
      <c r="I49" s="50"/>
      <c r="N49" s="20"/>
      <c r="O49" s="20"/>
      <c r="P49" s="546" t="str">
        <f>+F49</f>
        <v>Project Revenue Requirement Worksheet</v>
      </c>
      <c r="Q49" s="20"/>
      <c r="R49" s="20"/>
      <c r="T49" s="20"/>
      <c r="U49" s="24"/>
      <c r="V49" s="20"/>
      <c r="W49" s="60"/>
    </row>
    <row r="50" spans="1:23" ht="14.25" customHeight="1">
      <c r="A50" s="18"/>
      <c r="F50" s="50" t="str">
        <f>+F5</f>
        <v>Transource Maryland, LLC</v>
      </c>
      <c r="P50" s="546" t="str">
        <f>+F50</f>
        <v>Transource Maryland, LLC</v>
      </c>
      <c r="R50" s="20"/>
      <c r="T50" s="20"/>
      <c r="U50" s="24"/>
      <c r="V50" s="20"/>
      <c r="W50" s="60"/>
    </row>
    <row r="51" spans="1:23" s="411" customFormat="1">
      <c r="A51" s="446"/>
      <c r="D51" s="539"/>
      <c r="F51" s="65"/>
      <c r="G51" s="65"/>
      <c r="I51" s="24"/>
      <c r="J51" s="24"/>
      <c r="K51" s="24"/>
      <c r="L51" s="24"/>
      <c r="M51" s="24"/>
      <c r="N51" s="24"/>
      <c r="O51" s="24"/>
      <c r="P51" s="24"/>
      <c r="Q51" s="24"/>
      <c r="R51" s="409"/>
      <c r="S51" s="409"/>
      <c r="T51" s="409"/>
      <c r="U51" s="24"/>
      <c r="V51" s="409"/>
      <c r="W51" s="60"/>
    </row>
    <row r="52" spans="1:23" s="411" customFormat="1" ht="53.25" customHeight="1">
      <c r="A52" s="446"/>
      <c r="C52" s="994" t="s">
        <v>879</v>
      </c>
      <c r="D52" s="994"/>
      <c r="E52" s="994"/>
      <c r="F52" s="994"/>
      <c r="G52" s="994"/>
      <c r="H52" s="994"/>
      <c r="I52" s="994"/>
      <c r="J52" s="994"/>
      <c r="K52" s="994"/>
      <c r="L52" s="445"/>
      <c r="M52" s="24"/>
      <c r="N52" s="24"/>
      <c r="O52" s="24"/>
      <c r="P52" s="24"/>
      <c r="Q52" s="24"/>
      <c r="R52" s="409"/>
      <c r="S52" s="409"/>
      <c r="T52" s="409"/>
      <c r="U52" s="24"/>
      <c r="V52" s="409"/>
      <c r="W52" s="60"/>
    </row>
    <row r="53" spans="1:23" s="411" customFormat="1" ht="28.5" customHeight="1">
      <c r="A53" s="446"/>
      <c r="C53" s="996" t="s">
        <v>665</v>
      </c>
      <c r="D53" s="996"/>
      <c r="E53" s="996"/>
      <c r="F53" s="996"/>
      <c r="G53" s="996"/>
      <c r="H53" s="996"/>
      <c r="I53" s="996"/>
      <c r="J53" s="996"/>
      <c r="K53" s="996"/>
      <c r="L53" s="24"/>
      <c r="M53" s="24"/>
      <c r="N53" s="24"/>
      <c r="O53" s="24"/>
      <c r="P53" s="24"/>
      <c r="Q53" s="24"/>
      <c r="R53" s="409"/>
      <c r="S53" s="409"/>
      <c r="T53" s="409"/>
      <c r="U53" s="24"/>
      <c r="V53" s="409"/>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50"/>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1" t="s">
        <v>148</v>
      </c>
      <c r="B56" s="85"/>
      <c r="C56" s="85" t="s">
        <v>310</v>
      </c>
      <c r="D56" s="552" t="s">
        <v>580</v>
      </c>
      <c r="E56" s="403" t="s">
        <v>550</v>
      </c>
      <c r="F56" s="86" t="s">
        <v>149</v>
      </c>
      <c r="G56" s="86" t="s">
        <v>135</v>
      </c>
      <c r="H56" s="87" t="s">
        <v>150</v>
      </c>
      <c r="I56" s="86" t="s">
        <v>151</v>
      </c>
      <c r="J56" s="86" t="s">
        <v>146</v>
      </c>
      <c r="K56" s="87" t="s">
        <v>152</v>
      </c>
      <c r="L56" s="551" t="s">
        <v>148</v>
      </c>
      <c r="M56" s="86" t="s">
        <v>173</v>
      </c>
      <c r="N56" s="88" t="s">
        <v>153</v>
      </c>
      <c r="O56" s="88" t="s">
        <v>497</v>
      </c>
      <c r="P56" s="88" t="s">
        <v>174</v>
      </c>
      <c r="Q56" s="88" t="s">
        <v>291</v>
      </c>
      <c r="R56" s="88" t="s">
        <v>668</v>
      </c>
      <c r="S56" s="88" t="s">
        <v>180</v>
      </c>
      <c r="T56" s="88" t="s">
        <v>154</v>
      </c>
      <c r="U56" s="88" t="s">
        <v>569</v>
      </c>
      <c r="V56" s="20"/>
      <c r="W56" s="60"/>
    </row>
    <row r="57" spans="1:23" ht="46.5" customHeight="1">
      <c r="A57" s="553"/>
      <c r="B57" s="89"/>
      <c r="C57" s="89"/>
      <c r="D57" s="554"/>
      <c r="E57" s="89"/>
      <c r="F57" s="90" t="s">
        <v>104</v>
      </c>
      <c r="G57" s="90" t="s">
        <v>265</v>
      </c>
      <c r="H57" s="91" t="s">
        <v>155</v>
      </c>
      <c r="I57" s="90" t="s">
        <v>486</v>
      </c>
      <c r="J57" s="224" t="s">
        <v>266</v>
      </c>
      <c r="K57" s="283" t="s">
        <v>156</v>
      </c>
      <c r="L57" s="553"/>
      <c r="M57" s="90" t="s">
        <v>158</v>
      </c>
      <c r="N57" s="283" t="s">
        <v>157</v>
      </c>
      <c r="O57" s="90" t="s">
        <v>233</v>
      </c>
      <c r="P57" s="283" t="s">
        <v>289</v>
      </c>
      <c r="Q57" s="92" t="s">
        <v>292</v>
      </c>
      <c r="R57" s="224" t="s">
        <v>743</v>
      </c>
      <c r="S57" s="92" t="s">
        <v>272</v>
      </c>
      <c r="T57" s="93" t="s">
        <v>551</v>
      </c>
      <c r="U57" s="92" t="s">
        <v>588</v>
      </c>
      <c r="V57" s="20"/>
      <c r="W57" s="60"/>
    </row>
    <row r="58" spans="1:23">
      <c r="A58" s="555"/>
      <c r="B58" s="24"/>
      <c r="C58" s="24"/>
      <c r="D58" s="540"/>
      <c r="E58" s="24"/>
      <c r="F58" s="24"/>
      <c r="G58" s="24"/>
      <c r="H58" s="94"/>
      <c r="I58" s="24"/>
      <c r="J58" s="24"/>
      <c r="K58" s="94"/>
      <c r="L58" s="555"/>
      <c r="M58" s="24"/>
      <c r="N58" s="94"/>
      <c r="O58" s="280"/>
      <c r="P58" s="94"/>
      <c r="Q58" s="94"/>
      <c r="R58" s="24"/>
      <c r="S58" s="223"/>
      <c r="T58" s="20"/>
      <c r="U58" s="95"/>
      <c r="V58" s="20"/>
      <c r="W58" s="60"/>
    </row>
    <row r="59" spans="1:23">
      <c r="A59" s="512" t="s">
        <v>502</v>
      </c>
      <c r="B59" s="96"/>
      <c r="C59" s="955" t="s">
        <v>904</v>
      </c>
      <c r="D59" s="558" t="s">
        <v>581</v>
      </c>
      <c r="E59" s="955" t="s">
        <v>905</v>
      </c>
      <c r="F59" s="563">
        <f>+I15</f>
        <v>10407823.344615383</v>
      </c>
      <c r="G59" s="390">
        <f>$K$33</f>
        <v>4.2508701197233663E-2</v>
      </c>
      <c r="H59" s="265">
        <f>F59*G59</f>
        <v>442423.05266984837</v>
      </c>
      <c r="I59" s="97">
        <f>+I16</f>
        <v>10407823.344615383</v>
      </c>
      <c r="J59" s="390">
        <f>$K$43</f>
        <v>0.10107416754099688</v>
      </c>
      <c r="K59" s="567">
        <f>I59*J59</f>
        <v>1051962.0804707538</v>
      </c>
      <c r="L59" s="512" t="str">
        <f>+A59</f>
        <v>1a</v>
      </c>
      <c r="M59" s="563">
        <f>+'Attachment H-30A'!D137+'Attachment H-30A'!D139</f>
        <v>0</v>
      </c>
      <c r="N59" s="265">
        <f>H59+K59+M59</f>
        <v>1494385.1331406021</v>
      </c>
      <c r="O59" s="281">
        <v>0</v>
      </c>
      <c r="P59" s="265">
        <f>O59/100*'2-Incentive ROE'!$J$38*I59</f>
        <v>0</v>
      </c>
      <c r="Q59" s="265">
        <f>+N59+P59</f>
        <v>1494385.1331406021</v>
      </c>
      <c r="R59" s="563">
        <v>0</v>
      </c>
      <c r="S59" s="567">
        <f>+N59+P59-R59</f>
        <v>1494385.1331406021</v>
      </c>
      <c r="T59" s="563">
        <v>0</v>
      </c>
      <c r="U59" s="265">
        <f>+S59+T59</f>
        <v>1494385.1331406021</v>
      </c>
    </row>
    <row r="60" spans="1:23">
      <c r="A60" s="512" t="s">
        <v>503</v>
      </c>
      <c r="B60" s="96"/>
      <c r="C60" s="954"/>
      <c r="D60" s="558"/>
      <c r="E60" s="956"/>
      <c r="F60" s="563">
        <v>0</v>
      </c>
      <c r="G60" s="390">
        <f>$K$33</f>
        <v>4.2508701197233663E-2</v>
      </c>
      <c r="H60" s="265">
        <f>F60*G60</f>
        <v>0</v>
      </c>
      <c r="I60" s="97">
        <v>0</v>
      </c>
      <c r="J60" s="390">
        <f>$K$43</f>
        <v>0.10107416754099688</v>
      </c>
      <c r="K60" s="567">
        <f>I60*J60</f>
        <v>0</v>
      </c>
      <c r="L60" s="512" t="str">
        <f>+A60</f>
        <v>1b</v>
      </c>
      <c r="M60" s="563">
        <v>0</v>
      </c>
      <c r="N60" s="265">
        <f>H60+K60+M60</f>
        <v>0</v>
      </c>
      <c r="O60" s="281">
        <v>0</v>
      </c>
      <c r="P60" s="265">
        <f>O60/100*'2-Incentive ROE'!$J$38*I60</f>
        <v>0</v>
      </c>
      <c r="Q60" s="265">
        <f>+N60+P60</f>
        <v>0</v>
      </c>
      <c r="R60" s="563">
        <v>0</v>
      </c>
      <c r="S60" s="567">
        <f>+N60+P60-R60</f>
        <v>0</v>
      </c>
      <c r="T60" s="563">
        <f>+'3-Project True-up'!L20</f>
        <v>0</v>
      </c>
      <c r="U60" s="265">
        <f>+S60+T60</f>
        <v>0</v>
      </c>
    </row>
    <row r="61" spans="1:23" s="539" customFormat="1">
      <c r="A61" s="516">
        <v>2</v>
      </c>
      <c r="B61" s="517"/>
      <c r="C61" s="517" t="s">
        <v>583</v>
      </c>
      <c r="D61" s="517"/>
      <c r="E61" s="534"/>
      <c r="F61" s="536">
        <f>+F59+F60</f>
        <v>10407823.344615383</v>
      </c>
      <c r="G61" s="510"/>
      <c r="H61" s="511">
        <f>+H59+H60</f>
        <v>442423.05266984837</v>
      </c>
      <c r="I61" s="535">
        <f>+I59+I60</f>
        <v>10407823.344615383</v>
      </c>
      <c r="J61" s="510"/>
      <c r="K61" s="511">
        <f>+K59+K60</f>
        <v>1051962.0804707538</v>
      </c>
      <c r="L61" s="532">
        <f>+A61</f>
        <v>2</v>
      </c>
      <c r="M61" s="536">
        <f t="shared" ref="M61" si="0">+M59+M60</f>
        <v>0</v>
      </c>
      <c r="N61" s="511">
        <f>+N59+N60</f>
        <v>1494385.1331406021</v>
      </c>
      <c r="O61" s="514"/>
      <c r="P61" s="511">
        <f t="shared" ref="P61:U61" si="1">+P59+P60</f>
        <v>0</v>
      </c>
      <c r="Q61" s="511">
        <f t="shared" si="1"/>
        <v>1494385.1331406021</v>
      </c>
      <c r="R61" s="536">
        <f t="shared" si="1"/>
        <v>0</v>
      </c>
      <c r="S61" s="511">
        <f t="shared" si="1"/>
        <v>1494385.1331406021</v>
      </c>
      <c r="T61" s="536">
        <f t="shared" si="1"/>
        <v>0</v>
      </c>
      <c r="U61" s="511">
        <f t="shared" si="1"/>
        <v>1494385.1331406021</v>
      </c>
    </row>
    <row r="62" spans="1:23" s="539" customFormat="1">
      <c r="A62" s="512"/>
      <c r="B62" s="557"/>
      <c r="C62" s="557"/>
      <c r="D62" s="557"/>
      <c r="E62" s="529"/>
      <c r="F62" s="545"/>
      <c r="G62" s="586"/>
      <c r="H62" s="567"/>
      <c r="I62" s="530"/>
      <c r="J62" s="586"/>
      <c r="K62" s="567"/>
      <c r="L62" s="512"/>
      <c r="M62" s="545"/>
      <c r="N62" s="567"/>
      <c r="O62" s="513"/>
      <c r="P62" s="567"/>
      <c r="Q62" s="567"/>
      <c r="R62" s="545"/>
      <c r="S62" s="567"/>
      <c r="T62" s="545"/>
      <c r="U62" s="567"/>
    </row>
    <row r="63" spans="1:23">
      <c r="A63" s="512" t="s">
        <v>330</v>
      </c>
      <c r="B63" s="96"/>
      <c r="C63" s="955"/>
      <c r="D63" s="558" t="s">
        <v>582</v>
      </c>
      <c r="E63" s="957"/>
      <c r="F63" s="563">
        <v>0</v>
      </c>
      <c r="G63" s="390">
        <f>$K$33</f>
        <v>4.2508701197233663E-2</v>
      </c>
      <c r="H63" s="265">
        <f>F63*G63</f>
        <v>0</v>
      </c>
      <c r="I63" s="97">
        <v>0</v>
      </c>
      <c r="J63" s="390">
        <f>$K$43</f>
        <v>0.10107416754099688</v>
      </c>
      <c r="K63" s="567">
        <f>I63*J63</f>
        <v>0</v>
      </c>
      <c r="L63" s="512" t="str">
        <f t="shared" ref="L63:L69" si="2">+A63</f>
        <v>3a</v>
      </c>
      <c r="M63" s="563">
        <v>0</v>
      </c>
      <c r="N63" s="265">
        <f>H63+K63+M63</f>
        <v>0</v>
      </c>
      <c r="O63" s="281">
        <v>0</v>
      </c>
      <c r="P63" s="265">
        <f>O63/100*'2-Incentive ROE'!$J$38*I63</f>
        <v>0</v>
      </c>
      <c r="Q63" s="265">
        <f>+N63+P63</f>
        <v>0</v>
      </c>
      <c r="R63" s="563">
        <v>0</v>
      </c>
      <c r="S63" s="567">
        <f>+N63+P63-R63</f>
        <v>0</v>
      </c>
      <c r="T63" s="563">
        <f>+'3-Project True-up'!L23</f>
        <v>0</v>
      </c>
      <c r="U63" s="265">
        <f>+S63+T63</f>
        <v>0</v>
      </c>
    </row>
    <row r="64" spans="1:23">
      <c r="A64" s="512" t="s">
        <v>331</v>
      </c>
      <c r="B64" s="96"/>
      <c r="C64" s="955"/>
      <c r="D64" s="558"/>
      <c r="E64" s="957"/>
      <c r="F64" s="563">
        <v>0</v>
      </c>
      <c r="G64" s="390">
        <f>$K$33</f>
        <v>4.2508701197233663E-2</v>
      </c>
      <c r="H64" s="265">
        <f>F64*G64</f>
        <v>0</v>
      </c>
      <c r="I64" s="97">
        <v>0</v>
      </c>
      <c r="J64" s="390">
        <f>$K$43</f>
        <v>0.10107416754099688</v>
      </c>
      <c r="K64" s="567">
        <f>I64*J64</f>
        <v>0</v>
      </c>
      <c r="L64" s="512" t="str">
        <f t="shared" si="2"/>
        <v>3b</v>
      </c>
      <c r="M64" s="563">
        <v>0</v>
      </c>
      <c r="N64" s="265">
        <f>H64+K64+M64</f>
        <v>0</v>
      </c>
      <c r="O64" s="281">
        <v>0</v>
      </c>
      <c r="P64" s="265">
        <f>O64/100*'2-Incentive ROE'!$J$38*I64</f>
        <v>0</v>
      </c>
      <c r="Q64" s="265">
        <f>+N64+P64</f>
        <v>0</v>
      </c>
      <c r="R64" s="563">
        <v>0</v>
      </c>
      <c r="S64" s="567">
        <f>+N64+P64-R64</f>
        <v>0</v>
      </c>
      <c r="T64" s="563">
        <f>+'3-Project True-up'!L24</f>
        <v>0</v>
      </c>
      <c r="U64" s="265">
        <f>+S64+T64</f>
        <v>0</v>
      </c>
    </row>
    <row r="65" spans="1:21" s="539" customFormat="1">
      <c r="A65" s="516">
        <v>4</v>
      </c>
      <c r="B65" s="517"/>
      <c r="C65" s="517" t="s">
        <v>584</v>
      </c>
      <c r="D65" s="517"/>
      <c r="E65" s="958"/>
      <c r="F65" s="536">
        <f>+F63+F64</f>
        <v>0</v>
      </c>
      <c r="G65" s="510"/>
      <c r="H65" s="511">
        <f>+H63+H64</f>
        <v>0</v>
      </c>
      <c r="I65" s="535">
        <f>+I63+I64</f>
        <v>0</v>
      </c>
      <c r="J65" s="510"/>
      <c r="K65" s="511">
        <f>+K63+K64</f>
        <v>0</v>
      </c>
      <c r="L65" s="532">
        <f t="shared" si="2"/>
        <v>4</v>
      </c>
      <c r="M65" s="536">
        <f>+M63+M64</f>
        <v>0</v>
      </c>
      <c r="N65" s="511">
        <f>+N63+N64</f>
        <v>0</v>
      </c>
      <c r="O65" s="514"/>
      <c r="P65" s="511">
        <f t="shared" ref="P65:U65" si="3">+P63+P64</f>
        <v>0</v>
      </c>
      <c r="Q65" s="511">
        <f t="shared" si="3"/>
        <v>0</v>
      </c>
      <c r="R65" s="536">
        <f t="shared" si="3"/>
        <v>0</v>
      </c>
      <c r="S65" s="511">
        <f t="shared" si="3"/>
        <v>0</v>
      </c>
      <c r="T65" s="536">
        <f t="shared" si="3"/>
        <v>0</v>
      </c>
      <c r="U65" s="511">
        <f t="shared" si="3"/>
        <v>0</v>
      </c>
    </row>
    <row r="66" spans="1:21" s="539" customFormat="1">
      <c r="A66" s="515"/>
      <c r="B66" s="557"/>
      <c r="C66" s="557"/>
      <c r="D66" s="557"/>
      <c r="E66" s="529"/>
      <c r="F66" s="545"/>
      <c r="G66" s="586"/>
      <c r="H66" s="567"/>
      <c r="I66" s="530"/>
      <c r="J66" s="586"/>
      <c r="K66" s="567"/>
      <c r="L66" s="556"/>
      <c r="M66" s="545"/>
      <c r="N66" s="567"/>
      <c r="O66" s="513"/>
      <c r="P66" s="567"/>
      <c r="Q66" s="567"/>
      <c r="R66" s="545"/>
      <c r="S66" s="567"/>
      <c r="T66" s="545"/>
      <c r="U66" s="567"/>
    </row>
    <row r="67" spans="1:21" s="539" customFormat="1">
      <c r="A67" s="515">
        <f>+A65+1</f>
        <v>5</v>
      </c>
      <c r="B67" s="557"/>
      <c r="C67" s="558" t="s">
        <v>404</v>
      </c>
      <c r="D67" s="558"/>
      <c r="E67" s="559"/>
      <c r="F67" s="563"/>
      <c r="G67" s="586"/>
      <c r="H67" s="567"/>
      <c r="I67" s="560"/>
      <c r="J67" s="586"/>
      <c r="K67" s="567"/>
      <c r="L67" s="515">
        <f t="shared" si="2"/>
        <v>5</v>
      </c>
      <c r="M67" s="563"/>
      <c r="N67" s="567"/>
      <c r="O67" s="569"/>
      <c r="P67" s="567"/>
      <c r="Q67" s="567"/>
      <c r="R67" s="563"/>
      <c r="S67" s="567"/>
      <c r="T67" s="563"/>
      <c r="U67" s="567"/>
    </row>
    <row r="68" spans="1:21">
      <c r="A68" s="579"/>
      <c r="B68" s="46"/>
      <c r="C68" s="46"/>
      <c r="D68" s="544"/>
      <c r="E68" s="46"/>
      <c r="F68" s="509"/>
      <c r="G68" s="46"/>
      <c r="H68" s="417"/>
      <c r="I68" s="46"/>
      <c r="J68" s="46"/>
      <c r="K68" s="417"/>
      <c r="L68" s="579"/>
      <c r="M68" s="46"/>
      <c r="N68" s="417"/>
      <c r="O68" s="282"/>
      <c r="P68" s="485"/>
      <c r="Q68" s="485"/>
      <c r="R68" s="208"/>
      <c r="S68" s="207"/>
      <c r="T68" s="46"/>
      <c r="U68" s="266">
        <f>N68+T68</f>
        <v>0</v>
      </c>
    </row>
    <row r="69" spans="1:21">
      <c r="A69" s="654">
        <f>+A67+1</f>
        <v>6</v>
      </c>
      <c r="B69" s="655"/>
      <c r="C69" s="656" t="s">
        <v>159</v>
      </c>
      <c r="D69" s="656"/>
      <c r="E69" s="656"/>
      <c r="F69" s="657">
        <f>+F61+F65+F67</f>
        <v>10407823.344615383</v>
      </c>
      <c r="G69" s="658"/>
      <c r="H69" s="661">
        <f>+H61+H65+H67</f>
        <v>442423.05266984837</v>
      </c>
      <c r="I69" s="657">
        <f>+I61+I65+I67</f>
        <v>10407823.344615383</v>
      </c>
      <c r="J69" s="659"/>
      <c r="K69" s="661">
        <f>+K61+K65+K67</f>
        <v>1051962.0804707538</v>
      </c>
      <c r="L69" s="654">
        <f t="shared" si="2"/>
        <v>6</v>
      </c>
      <c r="M69" s="657">
        <f>+M61+M65+M67</f>
        <v>0</v>
      </c>
      <c r="N69" s="661">
        <f>+N61+N65+N67</f>
        <v>1494385.1331406021</v>
      </c>
      <c r="O69" s="660"/>
      <c r="P69" s="661">
        <f t="shared" ref="P69:U69" si="4">+P61+P65+P67</f>
        <v>0</v>
      </c>
      <c r="Q69" s="661">
        <f t="shared" si="4"/>
        <v>1494385.1331406021</v>
      </c>
      <c r="R69" s="661">
        <f t="shared" si="4"/>
        <v>0</v>
      </c>
      <c r="S69" s="661">
        <f t="shared" si="4"/>
        <v>1494385.1331406021</v>
      </c>
      <c r="T69" s="661">
        <f t="shared" si="4"/>
        <v>0</v>
      </c>
      <c r="U69" s="661">
        <f t="shared" si="4"/>
        <v>1494385.1331406021</v>
      </c>
    </row>
    <row r="70" spans="1:21">
      <c r="M70" s="49"/>
      <c r="N70" s="49"/>
      <c r="O70" s="49"/>
      <c r="P70" s="49"/>
      <c r="Q70" s="49"/>
    </row>
    <row r="71" spans="1:21">
      <c r="M71" s="49"/>
      <c r="N71" s="49"/>
      <c r="O71" s="49"/>
      <c r="P71" s="49"/>
      <c r="Q71" s="49"/>
    </row>
    <row r="72" spans="1:21">
      <c r="A72" s="546"/>
      <c r="L72" s="546"/>
    </row>
    <row r="73" spans="1:21" ht="13.5" thickBot="1">
      <c r="A73" s="533" t="s">
        <v>525</v>
      </c>
      <c r="L73" s="533" t="str">
        <f>+A73</f>
        <v>Notes</v>
      </c>
    </row>
    <row r="74" spans="1:21" s="411" customFormat="1" ht="27.75" customHeight="1">
      <c r="A74" s="98" t="s">
        <v>62</v>
      </c>
      <c r="C74" s="993" t="s">
        <v>880</v>
      </c>
      <c r="D74" s="993"/>
      <c r="E74" s="993"/>
      <c r="F74" s="993"/>
      <c r="G74" s="993"/>
      <c r="H74" s="993"/>
      <c r="I74" s="993"/>
      <c r="J74" s="993"/>
      <c r="K74" s="993"/>
      <c r="L74" s="561" t="str">
        <f>+A74</f>
        <v>A</v>
      </c>
      <c r="M74" s="993" t="str">
        <f>+C74</f>
        <v>Gross Transmission Plant is that identified on page 2 line 2 of Attachment H-30A inclusive of any CWIP included in rate base when authorized by FERC order.</v>
      </c>
      <c r="N74" s="993"/>
      <c r="O74" s="993"/>
      <c r="P74" s="993"/>
      <c r="Q74" s="993"/>
      <c r="R74" s="993"/>
      <c r="S74" s="993"/>
      <c r="T74" s="993"/>
      <c r="U74" s="993"/>
    </row>
    <row r="75" spans="1:21" ht="29.25" customHeight="1">
      <c r="A75" s="98" t="s">
        <v>63</v>
      </c>
      <c r="C75" s="993" t="s">
        <v>881</v>
      </c>
      <c r="D75" s="993"/>
      <c r="E75" s="993"/>
      <c r="F75" s="993"/>
      <c r="G75" s="993"/>
      <c r="H75" s="993"/>
      <c r="I75" s="993"/>
      <c r="J75" s="993"/>
      <c r="K75" s="993"/>
      <c r="L75" s="561" t="str">
        <f t="shared" ref="L75:L82" si="5">+A75</f>
        <v>B</v>
      </c>
      <c r="M75" s="993" t="str">
        <f t="shared" ref="M75:M82" si="6">+C75</f>
        <v>Net Plant is that identified on page 2 line 14 of Attachment H-30A inclusive of any CWIP or unamortized Abandoned Plant included in rate base when authorized by FERC order less any prefunded AFUDC, if applicable.</v>
      </c>
      <c r="N75" s="993"/>
      <c r="O75" s="993"/>
      <c r="P75" s="993"/>
      <c r="Q75" s="993"/>
      <c r="R75" s="993"/>
      <c r="S75" s="993"/>
      <c r="T75" s="993"/>
      <c r="U75" s="993"/>
    </row>
    <row r="76" spans="1:21" s="411" customFormat="1" ht="15" customHeight="1">
      <c r="A76" s="98" t="s">
        <v>64</v>
      </c>
      <c r="B76" s="478"/>
      <c r="C76" s="993" t="s">
        <v>633</v>
      </c>
      <c r="D76" s="993"/>
      <c r="E76" s="993"/>
      <c r="F76" s="993"/>
      <c r="G76" s="993"/>
      <c r="H76" s="993"/>
      <c r="I76" s="993"/>
      <c r="J76" s="993"/>
      <c r="K76" s="993"/>
      <c r="L76" s="561" t="str">
        <f t="shared" si="5"/>
        <v>C</v>
      </c>
      <c r="M76" s="993" t="str">
        <f t="shared" si="6"/>
        <v>General and Intangible Depreciation and Amortization Expense includes all expense not directly associated with a project, which is entered on page 3 , column 9.</v>
      </c>
      <c r="N76" s="993"/>
      <c r="O76" s="993"/>
      <c r="P76" s="993"/>
      <c r="Q76" s="993"/>
      <c r="R76" s="993"/>
      <c r="S76" s="993"/>
      <c r="T76" s="993"/>
      <c r="U76" s="993"/>
    </row>
    <row r="77" spans="1:21" ht="30" customHeight="1">
      <c r="A77" s="98" t="s">
        <v>65</v>
      </c>
      <c r="C77" s="993" t="s">
        <v>500</v>
      </c>
      <c r="D77" s="993"/>
      <c r="E77" s="993"/>
      <c r="F77" s="993"/>
      <c r="G77" s="993"/>
      <c r="H77" s="993"/>
      <c r="I77" s="993"/>
      <c r="J77" s="993"/>
      <c r="K77" s="993"/>
      <c r="L77" s="561" t="str">
        <f t="shared" si="5"/>
        <v>D</v>
      </c>
      <c r="M77" s="993" t="str">
        <f t="shared" si="6"/>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93"/>
      <c r="O77" s="993"/>
      <c r="P77" s="993"/>
      <c r="Q77" s="993"/>
      <c r="R77" s="993"/>
      <c r="S77" s="993"/>
      <c r="T77" s="993"/>
      <c r="U77" s="993"/>
    </row>
    <row r="78" spans="1:21" ht="29.25" customHeight="1">
      <c r="A78" s="98" t="s">
        <v>66</v>
      </c>
      <c r="C78" s="993" t="s">
        <v>836</v>
      </c>
      <c r="D78" s="993"/>
      <c r="E78" s="993"/>
      <c r="F78" s="993"/>
      <c r="G78" s="993"/>
      <c r="H78" s="993"/>
      <c r="I78" s="993"/>
      <c r="J78" s="993"/>
      <c r="K78" s="993"/>
      <c r="L78" s="561" t="str">
        <f t="shared" si="5"/>
        <v>E</v>
      </c>
      <c r="M78" s="993" t="str">
        <f t="shared" si="6"/>
        <v>Project Net Plant is the Project Gross Plant Identified in Column 3 less the associated Accumulated Depreciation plus CWIP in rate base, if applicable and Unamortized Abandoned Plant, if applicable.</v>
      </c>
      <c r="N78" s="993"/>
      <c r="O78" s="993"/>
      <c r="P78" s="993"/>
      <c r="Q78" s="993"/>
      <c r="R78" s="993"/>
      <c r="S78" s="993"/>
      <c r="T78" s="993"/>
      <c r="U78" s="993"/>
    </row>
    <row r="79" spans="1:21" ht="27" customHeight="1">
      <c r="A79" s="98" t="s">
        <v>67</v>
      </c>
      <c r="C79" s="993" t="s">
        <v>882</v>
      </c>
      <c r="D79" s="993"/>
      <c r="E79" s="993"/>
      <c r="F79" s="993"/>
      <c r="G79" s="993"/>
      <c r="H79" s="993"/>
      <c r="I79" s="993"/>
      <c r="J79" s="993"/>
      <c r="K79" s="993"/>
      <c r="L79" s="561" t="str">
        <f t="shared" si="5"/>
        <v>F</v>
      </c>
      <c r="M79" s="993" t="str">
        <f t="shared" si="6"/>
        <v>Project Depreciation Expense is the actual value booked for the project (excluding General and Intangible depreciation) at Attachment H-30A, page 3, line 19, plus amortization of Abandoned Plant at Attachment H-30A, page 3, line 21, if applicable.</v>
      </c>
      <c r="N79" s="993"/>
      <c r="O79" s="993"/>
      <c r="P79" s="993"/>
      <c r="Q79" s="993"/>
      <c r="R79" s="993"/>
      <c r="S79" s="993"/>
      <c r="T79" s="993"/>
      <c r="U79" s="993"/>
    </row>
    <row r="80" spans="1:21">
      <c r="A80" s="484" t="s">
        <v>68</v>
      </c>
      <c r="C80" s="483" t="s">
        <v>501</v>
      </c>
      <c r="D80" s="600"/>
      <c r="E80" s="483"/>
      <c r="F80" s="483"/>
      <c r="G80" s="483"/>
      <c r="H80" s="483"/>
      <c r="I80" s="483"/>
      <c r="J80" s="483"/>
      <c r="K80" s="483"/>
      <c r="L80" s="561" t="str">
        <f t="shared" si="5"/>
        <v>G</v>
      </c>
      <c r="M80" s="993" t="str">
        <f t="shared" si="6"/>
        <v>Requires approval by FERC of incentive return applicable to the specified project(s).</v>
      </c>
      <c r="N80" s="993"/>
      <c r="O80" s="993"/>
      <c r="P80" s="993"/>
      <c r="Q80" s="993"/>
      <c r="R80" s="993"/>
      <c r="S80" s="993"/>
      <c r="T80" s="993"/>
      <c r="U80" s="993"/>
    </row>
    <row r="81" spans="1:21" ht="90.75" customHeight="1">
      <c r="A81" s="98" t="s">
        <v>69</v>
      </c>
      <c r="C81" s="995" t="s">
        <v>909</v>
      </c>
      <c r="D81" s="995"/>
      <c r="E81" s="995"/>
      <c r="F81" s="995"/>
      <c r="G81" s="995"/>
      <c r="H81" s="995"/>
      <c r="I81" s="995"/>
      <c r="J81" s="995"/>
      <c r="K81" s="995"/>
      <c r="L81" s="561" t="str">
        <f t="shared" si="5"/>
        <v>H</v>
      </c>
      <c r="M81" s="993" t="str">
        <f t="shared" si="6"/>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993"/>
      <c r="O81" s="993"/>
      <c r="P81" s="993"/>
      <c r="Q81" s="993"/>
      <c r="R81" s="993"/>
      <c r="S81" s="993"/>
      <c r="T81" s="993"/>
      <c r="U81" s="993"/>
    </row>
    <row r="82" spans="1:21">
      <c r="A82" s="98" t="s">
        <v>70</v>
      </c>
      <c r="C82" s="995" t="s">
        <v>587</v>
      </c>
      <c r="D82" s="995"/>
      <c r="E82" s="995"/>
      <c r="F82" s="995"/>
      <c r="G82" s="995"/>
      <c r="H82" s="995"/>
      <c r="I82" s="995"/>
      <c r="J82" s="995"/>
      <c r="K82" s="995"/>
      <c r="L82" s="561" t="str">
        <f t="shared" si="5"/>
        <v>I</v>
      </c>
      <c r="M82" s="993" t="str">
        <f t="shared" si="6"/>
        <v>True-Up Adjustment is calculated on the Project True-up Schedule for the relevant true-up year.</v>
      </c>
      <c r="N82" s="993"/>
      <c r="O82" s="993"/>
      <c r="P82" s="993"/>
      <c r="Q82" s="993"/>
      <c r="R82" s="993"/>
      <c r="S82" s="993"/>
      <c r="T82" s="993"/>
      <c r="U82" s="993"/>
    </row>
    <row r="83" spans="1:21" ht="15.75" customHeight="1">
      <c r="A83" s="98"/>
      <c r="C83" s="993"/>
      <c r="D83" s="993"/>
      <c r="E83" s="993"/>
      <c r="F83" s="993"/>
      <c r="G83" s="993"/>
      <c r="H83" s="993"/>
      <c r="I83" s="993"/>
      <c r="J83" s="993"/>
      <c r="K83" s="993"/>
      <c r="L83" s="444"/>
      <c r="M83" s="483"/>
      <c r="N83" s="483"/>
      <c r="O83" s="483"/>
      <c r="P83" s="483"/>
      <c r="Q83" s="483"/>
      <c r="R83" s="483"/>
      <c r="S83" s="483"/>
    </row>
    <row r="85" spans="1:21">
      <c r="C85" s="320"/>
      <c r="D85" s="581"/>
    </row>
    <row r="86" spans="1:21">
      <c r="C86" s="320"/>
      <c r="D86" s="581"/>
    </row>
  </sheetData>
  <customSheetViews>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3"/>
      <headerFooter alignWithMargins="0"/>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view="pageBreakPreview" zoomScale="75" zoomScaleNormal="80" zoomScaleSheetLayoutView="75" workbookViewId="0"/>
  </sheetViews>
  <sheetFormatPr defaultColWidth="8.88671875" defaultRowHeight="15.75"/>
  <cols>
    <col min="1" max="1" width="5.5546875" style="260" customWidth="1"/>
    <col min="2" max="2" width="21.5546875" style="225" customWidth="1"/>
    <col min="3" max="3" width="35.5546875" style="225" customWidth="1"/>
    <col min="4" max="4" width="29.109375" style="225" customWidth="1"/>
    <col min="5" max="5" width="11" style="225" customWidth="1"/>
    <col min="6" max="6" width="6.5546875" style="225" customWidth="1"/>
    <col min="7" max="7" width="4.77734375" style="225" customWidth="1"/>
    <col min="8" max="8" width="6.44140625" style="225" bestFit="1" customWidth="1"/>
    <col min="9" max="9" width="10" style="231" customWidth="1"/>
    <col min="10" max="10" width="12.88671875" style="225" bestFit="1" customWidth="1"/>
    <col min="11" max="16384" width="8.88671875" style="225"/>
  </cols>
  <sheetData>
    <row r="1" spans="1:10">
      <c r="B1" s="997" t="s">
        <v>236</v>
      </c>
      <c r="C1" s="997"/>
      <c r="D1" s="997"/>
      <c r="E1" s="997"/>
      <c r="F1" s="997"/>
      <c r="G1" s="997"/>
      <c r="H1" s="997"/>
      <c r="I1" s="997"/>
      <c r="J1" s="997"/>
    </row>
    <row r="2" spans="1:10">
      <c r="B2" s="997" t="s">
        <v>290</v>
      </c>
      <c r="C2" s="997"/>
      <c r="D2" s="997"/>
      <c r="E2" s="997"/>
      <c r="F2" s="997"/>
      <c r="G2" s="997"/>
      <c r="H2" s="997"/>
      <c r="I2" s="997"/>
      <c r="J2" s="997"/>
    </row>
    <row r="3" spans="1:10">
      <c r="B3" s="997" t="str">
        <f>+'Attachment H-30A'!D5</f>
        <v>Transource Maryland, LLC</v>
      </c>
      <c r="C3" s="997"/>
      <c r="D3" s="997"/>
      <c r="E3" s="997"/>
      <c r="F3" s="997"/>
      <c r="G3" s="997"/>
      <c r="H3" s="997"/>
      <c r="I3" s="997"/>
      <c r="J3" s="997"/>
    </row>
    <row r="5" spans="1:10">
      <c r="A5" s="260">
        <v>1</v>
      </c>
      <c r="B5" s="225" t="s">
        <v>284</v>
      </c>
      <c r="C5" s="225" t="str">
        <f>"Attachment H-30A, page 2, line "&amp;'Attachment H-30A'!A105&amp;", Col.5"</f>
        <v>Attachment H-30A, page 2, line 35, Col.5</v>
      </c>
      <c r="I5" s="225"/>
      <c r="J5" s="260">
        <f>+'Attachment H-30A'!I105</f>
        <v>10930658.251295269</v>
      </c>
    </row>
    <row r="6" spans="1:10">
      <c r="I6" s="225"/>
      <c r="J6" s="231"/>
    </row>
    <row r="7" spans="1:10" ht="16.5"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5" thickBot="1">
      <c r="A9" s="227"/>
      <c r="B9" s="232"/>
      <c r="C9" s="229"/>
      <c r="D9" s="847" t="s">
        <v>199</v>
      </c>
      <c r="E9" s="234" t="s">
        <v>48</v>
      </c>
      <c r="F9" s="234" t="s">
        <v>58</v>
      </c>
      <c r="G9" s="229"/>
      <c r="H9" s="234"/>
      <c r="I9" s="234" t="s">
        <v>59</v>
      </c>
      <c r="J9" s="231"/>
    </row>
    <row r="10" spans="1:10">
      <c r="A10" s="227">
        <f>+A7+1</f>
        <v>3</v>
      </c>
      <c r="B10" s="228" t="s">
        <v>227</v>
      </c>
      <c r="C10" s="32" t="s">
        <v>891</v>
      </c>
      <c r="D10" s="235"/>
      <c r="E10" s="471">
        <f>+'Attachment H-30A'!D203</f>
        <v>6338461.538461538</v>
      </c>
      <c r="F10" s="473">
        <f>+'Attachment H-30A'!E203</f>
        <v>0.4</v>
      </c>
      <c r="G10" s="474"/>
      <c r="H10" s="477">
        <f>+'Attachment H-30A'!G203</f>
        <v>2.5374613228155343E-2</v>
      </c>
      <c r="I10" s="475">
        <f>F10*H10</f>
        <v>1.0149845291262137E-2</v>
      </c>
      <c r="J10" s="231"/>
    </row>
    <row r="11" spans="1:10">
      <c r="A11" s="227">
        <f>+A10+1</f>
        <v>4</v>
      </c>
      <c r="B11" s="228" t="s">
        <v>285</v>
      </c>
      <c r="C11" s="32" t="s">
        <v>891</v>
      </c>
      <c r="D11" s="235"/>
      <c r="E11" s="471">
        <f>+'Attachment H-30A'!D204</f>
        <v>0</v>
      </c>
      <c r="F11" s="473">
        <f>+'Attachment H-30A'!E204</f>
        <v>0</v>
      </c>
      <c r="G11" s="474"/>
      <c r="H11" s="477">
        <f>+'Attachment H-30A'!G204</f>
        <v>0</v>
      </c>
      <c r="I11" s="475">
        <f>F11*H11</f>
        <v>0</v>
      </c>
      <c r="J11" s="231"/>
    </row>
    <row r="12" spans="1:10" ht="32.25" thickBot="1">
      <c r="A12" s="227">
        <f>+A11+1</f>
        <v>5</v>
      </c>
      <c r="B12" s="228" t="s">
        <v>262</v>
      </c>
      <c r="C12" s="32" t="s">
        <v>892</v>
      </c>
      <c r="D12" s="275" t="s">
        <v>893</v>
      </c>
      <c r="E12" s="471">
        <f>+'Attachment H-30A'!D205</f>
        <v>4938069.5296923071</v>
      </c>
      <c r="F12" s="473">
        <f>+'Attachment H-30A'!E205</f>
        <v>0.6</v>
      </c>
      <c r="G12" s="474"/>
      <c r="H12" s="477">
        <f>+'Attachment H-30A'!G205+0.01</f>
        <v>0.114</v>
      </c>
      <c r="I12" s="476">
        <f>F12*H12</f>
        <v>6.8400000000000002E-2</v>
      </c>
      <c r="J12" s="231"/>
    </row>
    <row r="13" spans="1:10">
      <c r="A13" s="227">
        <f>+A12+1</f>
        <v>6</v>
      </c>
      <c r="B13" s="232" t="s">
        <v>510</v>
      </c>
      <c r="C13" s="236"/>
      <c r="D13" s="236"/>
      <c r="E13" s="471">
        <f>SUM(E10:E12)</f>
        <v>11276531.068153845</v>
      </c>
      <c r="F13" s="226" t="s">
        <v>2</v>
      </c>
      <c r="G13" s="226"/>
      <c r="H13" s="472"/>
      <c r="I13" s="475">
        <f>SUM(I10:I12)</f>
        <v>7.8549845291262133E-2</v>
      </c>
      <c r="J13" s="231"/>
    </row>
    <row r="14" spans="1:10">
      <c r="A14" s="227">
        <f t="shared" ref="A14:A38" si="0">+A13+1</f>
        <v>7</v>
      </c>
      <c r="B14" s="232" t="s">
        <v>750</v>
      </c>
      <c r="C14" s="236"/>
      <c r="D14" s="236"/>
      <c r="E14" s="237"/>
      <c r="F14" s="229"/>
      <c r="G14" s="229"/>
      <c r="H14" s="229"/>
      <c r="I14" s="486"/>
      <c r="J14" s="260">
        <f>+I13*J5</f>
        <v>858601.51457090117</v>
      </c>
    </row>
    <row r="15" spans="1:10">
      <c r="A15" s="227"/>
      <c r="I15" s="487"/>
      <c r="J15" s="487"/>
    </row>
    <row r="16" spans="1:10">
      <c r="A16" s="227">
        <f>+A14+1</f>
        <v>8</v>
      </c>
      <c r="B16" s="232" t="s">
        <v>40</v>
      </c>
      <c r="C16" s="238"/>
      <c r="D16" s="238"/>
      <c r="E16" s="229"/>
      <c r="F16" s="229"/>
      <c r="G16" s="236"/>
      <c r="H16" s="239"/>
      <c r="I16" s="486"/>
      <c r="J16" s="487"/>
    </row>
    <row r="17" spans="1:10">
      <c r="A17" s="227">
        <f t="shared" si="0"/>
        <v>9</v>
      </c>
      <c r="B17" s="240" t="s">
        <v>733</v>
      </c>
      <c r="C17" s="229"/>
      <c r="D17" s="502"/>
      <c r="E17" s="665">
        <f>IF('Attachment H-30A'!D237&gt;0,1-(((1-'Attachment H-30A'!D238)*(1-'Attachment H-30A'!D237))/(1-'Attachment H-30A'!D237*'Attachment H-30A'!D238*'Attachment H-30A'!D239)),0)</f>
        <v>0.27517499999999995</v>
      </c>
      <c r="F17" s="665"/>
      <c r="G17" s="236"/>
      <c r="H17" s="239"/>
      <c r="I17" s="486"/>
      <c r="J17" s="487"/>
    </row>
    <row r="18" spans="1:10">
      <c r="A18" s="227">
        <f t="shared" si="0"/>
        <v>10</v>
      </c>
      <c r="B18" s="236" t="s">
        <v>41</v>
      </c>
      <c r="C18" s="229"/>
      <c r="D18" s="502"/>
      <c r="E18" s="665">
        <f>IF(I13&gt;0,(E17/(1-E17))*(1-I10/I13),0)</f>
        <v>0.3305876144958414</v>
      </c>
      <c r="F18" s="229"/>
      <c r="G18" s="236"/>
      <c r="H18" s="239"/>
      <c r="I18" s="486"/>
      <c r="J18" s="487"/>
    </row>
    <row r="19" spans="1:10">
      <c r="A19" s="227">
        <f t="shared" si="0"/>
        <v>11</v>
      </c>
      <c r="B19" s="238" t="s">
        <v>286</v>
      </c>
      <c r="C19" s="238"/>
      <c r="D19" s="502"/>
      <c r="E19" s="229"/>
      <c r="F19" s="229"/>
      <c r="G19" s="236"/>
      <c r="H19" s="239"/>
      <c r="I19" s="486"/>
      <c r="J19" s="487"/>
    </row>
    <row r="20" spans="1:10">
      <c r="A20" s="227">
        <f t="shared" si="0"/>
        <v>12</v>
      </c>
      <c r="B20" s="241" t="s">
        <v>894</v>
      </c>
      <c r="C20" s="238"/>
      <c r="D20" s="238"/>
      <c r="E20" s="229"/>
      <c r="F20" s="229"/>
      <c r="G20" s="236"/>
      <c r="H20" s="239"/>
      <c r="I20" s="486"/>
      <c r="J20" s="487"/>
    </row>
    <row r="21" spans="1:10">
      <c r="A21" s="227">
        <f t="shared" si="0"/>
        <v>13</v>
      </c>
      <c r="B21" s="242" t="str">
        <f>"      1 / (1 - T)  =  (from line "&amp;A17&amp;")"</f>
        <v xml:space="preserve">      1 / (1 - T)  =  (from line 9)</v>
      </c>
      <c r="C21" s="238"/>
      <c r="D21" s="238"/>
      <c r="E21" s="665">
        <f>IF(E17&gt;0,1/(1-E17),0)</f>
        <v>1.3796433621908735</v>
      </c>
      <c r="F21" s="229"/>
      <c r="G21" s="236"/>
      <c r="H21" s="239"/>
      <c r="I21" s="486"/>
      <c r="J21" s="487"/>
    </row>
    <row r="22" spans="1:10">
      <c r="A22" s="227">
        <f t="shared" si="0"/>
        <v>14</v>
      </c>
      <c r="B22" s="241" t="s">
        <v>238</v>
      </c>
      <c r="C22" s="238"/>
      <c r="D22" s="238" t="s">
        <v>895</v>
      </c>
      <c r="E22" s="243">
        <f>+'Attachment H-30A'!D159</f>
        <v>0</v>
      </c>
      <c r="F22" s="229"/>
      <c r="G22" s="236"/>
      <c r="H22" s="239"/>
      <c r="I22" s="486"/>
      <c r="J22" s="487"/>
    </row>
    <row r="23" spans="1:10">
      <c r="A23" s="227">
        <f t="shared" si="0"/>
        <v>15</v>
      </c>
      <c r="B23" s="241" t="s">
        <v>239</v>
      </c>
      <c r="C23" s="238"/>
      <c r="D23" s="238" t="s">
        <v>896</v>
      </c>
      <c r="E23" s="243">
        <f>+'Attachment H-30A'!D160</f>
        <v>0</v>
      </c>
      <c r="F23" s="229"/>
      <c r="G23" s="236"/>
      <c r="H23" s="244"/>
      <c r="I23" s="486"/>
      <c r="J23" s="487"/>
    </row>
    <row r="24" spans="1:10">
      <c r="A24" s="227">
        <f t="shared" si="0"/>
        <v>16</v>
      </c>
      <c r="B24" s="241" t="s">
        <v>287</v>
      </c>
      <c r="C24" s="238"/>
      <c r="D24" s="238" t="s">
        <v>897</v>
      </c>
      <c r="E24" s="490">
        <f>+'Attachment H-30A'!D161</f>
        <v>0</v>
      </c>
      <c r="F24" s="229"/>
      <c r="G24" s="236"/>
      <c r="H24" s="239"/>
      <c r="I24" s="486"/>
      <c r="J24" s="487"/>
    </row>
    <row r="25" spans="1:10">
      <c r="A25" s="227">
        <f t="shared" si="0"/>
        <v>17</v>
      </c>
      <c r="B25" s="242" t="str">
        <f>"Income Tax Calculation = line "&amp;A14&amp;" * line "&amp;A18&amp;""</f>
        <v>Income Tax Calculation = line 7 * line 10</v>
      </c>
      <c r="C25" s="245"/>
      <c r="E25" s="263"/>
      <c r="F25" s="246"/>
      <c r="G25" s="246"/>
      <c r="H25" s="247"/>
      <c r="I25" s="488">
        <f>+E18*J14</f>
        <v>283843.02650451061</v>
      </c>
      <c r="J25" s="487"/>
    </row>
    <row r="26" spans="1:10">
      <c r="A26" s="227">
        <f t="shared" si="0"/>
        <v>18</v>
      </c>
      <c r="B26" s="235" t="str">
        <f>"ITC adjustment (line "&amp;A21&amp;" * line "&amp;A22&amp;")"</f>
        <v>ITC adjustment (line 13 * line 14)</v>
      </c>
      <c r="C26" s="245"/>
      <c r="D26" s="245"/>
      <c r="E26" s="263">
        <f>+E$21*E22</f>
        <v>0</v>
      </c>
      <c r="F26" s="246"/>
      <c r="G26" s="248" t="s">
        <v>27</v>
      </c>
      <c r="H26" s="226">
        <f>+'Attachment H-30A'!G83</f>
        <v>1</v>
      </c>
      <c r="I26" s="488">
        <f>+E26*H26</f>
        <v>0</v>
      </c>
      <c r="J26" s="487"/>
    </row>
    <row r="27" spans="1:10">
      <c r="A27" s="227">
        <f t="shared" si="0"/>
        <v>19</v>
      </c>
      <c r="B27" s="235" t="str">
        <f>"Excess Deferred Income Tax Adjustment (line "&amp;A21&amp;" * line "&amp;A23&amp;")"</f>
        <v>Excess Deferred Income Tax Adjustment (line 13 * line 15)</v>
      </c>
      <c r="C27" s="245"/>
      <c r="D27" s="245"/>
      <c r="E27" s="263">
        <f>+E$21*E23</f>
        <v>0</v>
      </c>
      <c r="F27" s="246"/>
      <c r="G27" s="248" t="s">
        <v>27</v>
      </c>
      <c r="H27" s="226">
        <f>H26</f>
        <v>1</v>
      </c>
      <c r="I27" s="488">
        <f>+E27*H27</f>
        <v>0</v>
      </c>
      <c r="J27" s="487"/>
    </row>
    <row r="28" spans="1:10">
      <c r="A28" s="227">
        <f t="shared" si="0"/>
        <v>20</v>
      </c>
      <c r="B28" s="235" t="str">
        <f>"Permanent Differences Tax Adjustment (line "&amp;A21&amp;" * "&amp;A24&amp;")"</f>
        <v>Permanent Differences Tax Adjustment (line 13 * 16)</v>
      </c>
      <c r="C28" s="245"/>
      <c r="D28" s="245"/>
      <c r="E28" s="489">
        <f>+E$21*E24</f>
        <v>0</v>
      </c>
      <c r="F28" s="246"/>
      <c r="G28" s="248" t="s">
        <v>27</v>
      </c>
      <c r="H28" s="226">
        <f>H27</f>
        <v>1</v>
      </c>
      <c r="I28" s="489">
        <f>+E28*H28</f>
        <v>0</v>
      </c>
      <c r="J28" s="487"/>
    </row>
    <row r="29" spans="1:10">
      <c r="A29" s="227">
        <f t="shared" si="0"/>
        <v>21</v>
      </c>
      <c r="B29" s="249" t="str">
        <f>"Total Income Taxes (sum lines "&amp;A25&amp;" - "&amp;A28&amp;")"</f>
        <v>Total Income Taxes (sum lines 17 - 20)</v>
      </c>
      <c r="C29" s="235"/>
      <c r="D29" s="235"/>
      <c r="E29" s="243"/>
      <c r="F29" s="246"/>
      <c r="G29" s="246" t="s">
        <v>2</v>
      </c>
      <c r="H29" s="247" t="s">
        <v>2</v>
      </c>
      <c r="I29" s="490">
        <f>SUM(I25:I28)</f>
        <v>283843.02650451061</v>
      </c>
      <c r="J29" s="260">
        <f>+I29</f>
        <v>283843.02650451061</v>
      </c>
    </row>
    <row r="30" spans="1:10">
      <c r="A30" s="227"/>
      <c r="I30" s="487"/>
      <c r="J30" s="487"/>
    </row>
    <row r="31" spans="1:10">
      <c r="A31" s="227">
        <f>+A29+1</f>
        <v>22</v>
      </c>
      <c r="B31" s="235" t="s">
        <v>744</v>
      </c>
      <c r="D31" s="238" t="str">
        <f>"(line "&amp;A14&amp;" + line "&amp;A29&amp;")"</f>
        <v>(line 7 + line 21)</v>
      </c>
      <c r="I31" s="487"/>
      <c r="J31" s="260">
        <f>+J29+J14</f>
        <v>1142444.5410754117</v>
      </c>
    </row>
    <row r="32" spans="1:10">
      <c r="A32" s="227"/>
      <c r="I32" s="487"/>
      <c r="J32" s="487"/>
    </row>
    <row r="33" spans="1:10">
      <c r="A33" s="227">
        <f>+A31+1</f>
        <v>23</v>
      </c>
      <c r="B33" s="225" t="s">
        <v>898</v>
      </c>
      <c r="I33" s="487"/>
      <c r="J33" s="260">
        <f>+'Attachment H-30A'!I169</f>
        <v>793017.56506312976</v>
      </c>
    </row>
    <row r="34" spans="1:10">
      <c r="A34" s="227">
        <f t="shared" si="0"/>
        <v>24</v>
      </c>
      <c r="B34" s="225" t="s">
        <v>899</v>
      </c>
      <c r="I34" s="487"/>
      <c r="J34" s="260">
        <f>+'Attachment H-30A'!I166</f>
        <v>258944.51540762384</v>
      </c>
    </row>
    <row r="35" spans="1:10">
      <c r="A35" s="227">
        <f t="shared" si="0"/>
        <v>25</v>
      </c>
      <c r="B35" s="235" t="s">
        <v>745</v>
      </c>
      <c r="D35" s="238" t="str">
        <f>"(line "&amp;A33&amp;" + line "&amp;A34&amp;")"</f>
        <v>(line 23 + line 24)</v>
      </c>
      <c r="I35" s="487"/>
      <c r="J35" s="690">
        <f>SUM(J33:J34)</f>
        <v>1051962.0804707536</v>
      </c>
    </row>
    <row r="36" spans="1:10">
      <c r="A36" s="227">
        <f t="shared" si="0"/>
        <v>26</v>
      </c>
      <c r="B36" s="235" t="s">
        <v>746</v>
      </c>
      <c r="D36" s="238" t="str">
        <f>"(line "&amp;A31&amp;" - line "&amp;A35&amp;")"</f>
        <v>(line 22 - line 25)</v>
      </c>
      <c r="I36" s="225"/>
      <c r="J36" s="846">
        <f>+J31-J35</f>
        <v>90482.460604658118</v>
      </c>
    </row>
    <row r="37" spans="1:10">
      <c r="A37" s="227">
        <f t="shared" si="0"/>
        <v>27</v>
      </c>
      <c r="B37" s="225" t="s">
        <v>288</v>
      </c>
      <c r="I37" s="225"/>
      <c r="J37" s="276">
        <f>+J5</f>
        <v>10930658.251295269</v>
      </c>
    </row>
    <row r="38" spans="1:10">
      <c r="A38" s="227">
        <f t="shared" si="0"/>
        <v>28</v>
      </c>
      <c r="B38" s="225" t="s">
        <v>747</v>
      </c>
      <c r="I38" s="225"/>
      <c r="J38" s="277">
        <f>IF(J37=0,0,J36/J37)</f>
        <v>8.2778601731452045E-3</v>
      </c>
    </row>
    <row r="39" spans="1:10">
      <c r="I39" s="225"/>
      <c r="J39" s="231"/>
    </row>
    <row r="40" spans="1:10">
      <c r="A40" s="667" t="s">
        <v>267</v>
      </c>
      <c r="I40" s="225"/>
      <c r="J40" s="231"/>
    </row>
    <row r="41" spans="1:10">
      <c r="A41" s="666" t="s">
        <v>62</v>
      </c>
      <c r="B41" s="260" t="s">
        <v>748</v>
      </c>
      <c r="I41" s="225"/>
      <c r="J41" s="231"/>
    </row>
    <row r="42" spans="1:10">
      <c r="A42" s="666"/>
      <c r="B42" s="225" t="s">
        <v>749</v>
      </c>
      <c r="I42" s="225"/>
      <c r="J42" s="231"/>
    </row>
    <row r="43" spans="1:10">
      <c r="A43" s="666"/>
      <c r="B43" s="225" t="s">
        <v>634</v>
      </c>
      <c r="I43" s="225"/>
      <c r="J43" s="231"/>
    </row>
    <row r="44" spans="1:10">
      <c r="A44" s="666"/>
      <c r="B44" s="225" t="s">
        <v>635</v>
      </c>
      <c r="I44" s="225"/>
      <c r="J44" s="231"/>
    </row>
    <row r="45" spans="1:10">
      <c r="A45" s="666" t="s">
        <v>63</v>
      </c>
      <c r="B45" s="225" t="s">
        <v>268</v>
      </c>
      <c r="I45" s="225"/>
      <c r="J45" s="231"/>
    </row>
    <row r="46" spans="1:10">
      <c r="B46" s="225" t="s">
        <v>900</v>
      </c>
      <c r="I46" s="225"/>
      <c r="J46" s="231"/>
    </row>
    <row r="47" spans="1:10">
      <c r="A47" s="666" t="s">
        <v>64</v>
      </c>
      <c r="B47" s="225" t="s">
        <v>907</v>
      </c>
      <c r="I47" s="225"/>
      <c r="J47" s="231"/>
    </row>
    <row r="48" spans="1:10">
      <c r="B48" s="225" t="s">
        <v>908</v>
      </c>
    </row>
  </sheetData>
  <customSheetViews>
    <customSheetView guid="{63AFAF34-E340-4B5E-A289-FFB7051CA9B6}" scale="80">
      <selection activeCell="H12" sqref="H12"/>
      <pageMargins left="0.7" right="0.7" top="0.75" bottom="0.75" header="0.3" footer="0.3"/>
      <pageSetup scale="64" orientation="landscape" r:id="rId1"/>
    </customSheetView>
    <customSheetView guid="{F1DC5514-577A-46EB-866C-26F0BED2C286}" scale="75" showPageBreaks="1" view="pageBreakPreview">
      <selection activeCell="E33" sqref="E33"/>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zoomScaleSheetLayoutView="70" workbookViewId="0">
      <selection activeCell="B12" sqref="B12"/>
    </sheetView>
  </sheetViews>
  <sheetFormatPr defaultColWidth="8.88671875" defaultRowHeight="12.75"/>
  <cols>
    <col min="1" max="1" width="6" style="437" customWidth="1"/>
    <col min="2" max="2" width="28.33203125" style="411" customWidth="1"/>
    <col min="3" max="3" width="12.109375" style="539" customWidth="1"/>
    <col min="4" max="4" width="21.6640625" style="411" customWidth="1"/>
    <col min="5" max="5" width="14.6640625" style="411" customWidth="1"/>
    <col min="6" max="6" width="14.5546875" style="411" customWidth="1"/>
    <col min="7" max="7" width="15.21875" style="411" customWidth="1"/>
    <col min="8" max="8" width="13.77734375" style="411" customWidth="1"/>
    <col min="9" max="9" width="12" style="411" customWidth="1"/>
    <col min="10" max="10" width="9.5546875" style="411" customWidth="1"/>
    <col min="11" max="11" width="12" style="411" customWidth="1"/>
    <col min="12" max="12" width="10.33203125" style="411" customWidth="1"/>
    <col min="13" max="13" width="13.5546875" style="411" customWidth="1"/>
    <col min="14" max="16384" width="8.88671875" style="411"/>
  </cols>
  <sheetData>
    <row r="1" spans="1:13">
      <c r="L1" s="407" t="s">
        <v>414</v>
      </c>
      <c r="M1" s="407"/>
    </row>
    <row r="2" spans="1:13">
      <c r="F2" s="408" t="s">
        <v>182</v>
      </c>
    </row>
    <row r="3" spans="1:13">
      <c r="F3" s="419" t="s">
        <v>553</v>
      </c>
    </row>
    <row r="4" spans="1:13">
      <c r="E4" s="407"/>
      <c r="F4" s="414" t="str">
        <f>+'Attachment H-30A'!D5</f>
        <v>Transource Maryland, LLC</v>
      </c>
      <c r="G4" s="407"/>
      <c r="H4" s="407"/>
      <c r="J4" s="407"/>
      <c r="K4" s="407"/>
      <c r="L4" s="407"/>
      <c r="M4" s="410"/>
    </row>
    <row r="5" spans="1:13">
      <c r="E5" s="407"/>
      <c r="G5" s="409"/>
      <c r="H5" s="409"/>
      <c r="J5" s="409"/>
      <c r="K5" s="409"/>
      <c r="L5" s="409"/>
      <c r="M5" s="410"/>
    </row>
    <row r="6" spans="1:13" ht="70.5" customHeight="1">
      <c r="B6" s="986" t="s">
        <v>589</v>
      </c>
      <c r="C6" s="986"/>
      <c r="D6" s="986"/>
      <c r="E6" s="986"/>
      <c r="F6" s="986"/>
      <c r="G6" s="986"/>
      <c r="H6" s="986"/>
      <c r="I6" s="986"/>
      <c r="J6" s="986"/>
      <c r="K6" s="986"/>
      <c r="L6" s="986"/>
      <c r="M6" s="588"/>
    </row>
    <row r="7" spans="1:13" s="418" customFormat="1" ht="27" customHeight="1">
      <c r="A7" s="438"/>
      <c r="B7" s="996" t="s">
        <v>665</v>
      </c>
      <c r="C7" s="996"/>
      <c r="D7" s="996"/>
      <c r="E7" s="996"/>
      <c r="F7" s="996"/>
      <c r="G7" s="996"/>
      <c r="H7" s="996"/>
      <c r="I7" s="996"/>
      <c r="J7" s="996"/>
      <c r="K7" s="415"/>
      <c r="L7" s="415"/>
      <c r="M7" s="415"/>
    </row>
    <row r="8" spans="1:13" s="568" customFormat="1" ht="18" customHeight="1">
      <c r="A8" s="583"/>
      <c r="B8" s="711"/>
      <c r="C8" s="711"/>
      <c r="D8" s="711"/>
      <c r="E8" s="711"/>
      <c r="F8" s="711"/>
      <c r="G8" s="711"/>
      <c r="H8" s="711"/>
      <c r="I8" s="711"/>
      <c r="J8" s="711"/>
      <c r="K8" s="564"/>
      <c r="L8" s="564"/>
      <c r="M8" s="564"/>
    </row>
    <row r="9" spans="1:13" s="418" customFormat="1" ht="15.75" customHeight="1">
      <c r="A9" s="527" t="s">
        <v>594</v>
      </c>
      <c r="B9" s="415"/>
      <c r="C9" s="564"/>
      <c r="D9" s="415"/>
      <c r="E9" s="1004" t="s">
        <v>485</v>
      </c>
      <c r="F9" s="1005"/>
      <c r="G9" s="999" t="s">
        <v>552</v>
      </c>
      <c r="H9" s="450" t="s">
        <v>484</v>
      </c>
      <c r="I9" s="420"/>
      <c r="J9" s="423"/>
      <c r="K9" s="423"/>
      <c r="L9" s="421"/>
    </row>
    <row r="10" spans="1:13" s="418" customFormat="1" ht="15.75" customHeight="1">
      <c r="A10" s="438">
        <v>1</v>
      </c>
      <c r="B10" s="415" t="s">
        <v>712</v>
      </c>
      <c r="C10" s="564"/>
      <c r="D10" s="415"/>
      <c r="E10" s="1001" t="s">
        <v>304</v>
      </c>
      <c r="F10" s="1003"/>
      <c r="G10" s="1000"/>
      <c r="H10" s="424" t="s">
        <v>555</v>
      </c>
      <c r="I10" s="1001" t="s">
        <v>306</v>
      </c>
      <c r="J10" s="1002"/>
      <c r="K10" s="1002"/>
      <c r="L10" s="1003"/>
    </row>
    <row r="11" spans="1:13" s="418" customFormat="1">
      <c r="A11" s="438">
        <v>2</v>
      </c>
      <c r="B11" s="848">
        <v>2020</v>
      </c>
      <c r="C11" s="571"/>
      <c r="D11" s="415"/>
      <c r="E11" s="425"/>
      <c r="F11" s="425"/>
      <c r="G11" s="591">
        <v>1898876.4707137714</v>
      </c>
      <c r="H11" s="426"/>
      <c r="I11" s="425"/>
      <c r="J11" s="425"/>
      <c r="K11" s="425"/>
      <c r="L11" s="425"/>
    </row>
    <row r="12" spans="1:13" s="418" customFormat="1">
      <c r="B12" s="427" t="s">
        <v>62</v>
      </c>
      <c r="C12" s="574"/>
      <c r="D12" s="427" t="s">
        <v>63</v>
      </c>
      <c r="E12" s="424" t="s">
        <v>64</v>
      </c>
      <c r="F12" s="424" t="s">
        <v>65</v>
      </c>
      <c r="G12" s="422" t="s">
        <v>66</v>
      </c>
      <c r="H12" s="428" t="s">
        <v>67</v>
      </c>
      <c r="I12" s="428" t="s">
        <v>68</v>
      </c>
      <c r="J12" s="428" t="s">
        <v>69</v>
      </c>
      <c r="K12" s="449" t="s">
        <v>70</v>
      </c>
      <c r="L12" s="428" t="s">
        <v>71</v>
      </c>
    </row>
    <row r="13" spans="1:13" s="418" customFormat="1">
      <c r="A13" s="438"/>
      <c r="B13" s="425"/>
      <c r="C13" s="572"/>
      <c r="D13" s="422"/>
      <c r="E13" s="422"/>
      <c r="F13" s="441" t="s">
        <v>307</v>
      </c>
      <c r="G13" s="422" t="s">
        <v>559</v>
      </c>
      <c r="H13" s="422"/>
      <c r="I13" s="425"/>
      <c r="J13" s="422" t="s">
        <v>479</v>
      </c>
      <c r="K13" s="425"/>
      <c r="L13" s="425"/>
    </row>
    <row r="14" spans="1:13" s="418" customFormat="1">
      <c r="A14" s="438"/>
      <c r="B14" s="426"/>
      <c r="C14" s="573"/>
      <c r="D14" s="575" t="s">
        <v>313</v>
      </c>
      <c r="E14" s="428"/>
      <c r="F14" s="439" t="s">
        <v>13</v>
      </c>
      <c r="G14" s="428" t="s">
        <v>379</v>
      </c>
      <c r="H14" s="428" t="s">
        <v>479</v>
      </c>
      <c r="I14" s="428" t="s">
        <v>380</v>
      </c>
      <c r="J14" s="428" t="s">
        <v>273</v>
      </c>
      <c r="K14" s="428" t="s">
        <v>325</v>
      </c>
      <c r="L14" s="428"/>
    </row>
    <row r="15" spans="1:13" s="418" customFormat="1">
      <c r="A15" s="438"/>
      <c r="B15" s="428"/>
      <c r="C15" s="575"/>
      <c r="D15" s="575" t="s">
        <v>585</v>
      </c>
      <c r="E15" s="428" t="s">
        <v>308</v>
      </c>
      <c r="F15" s="439" t="s">
        <v>282</v>
      </c>
      <c r="G15" s="428" t="s">
        <v>311</v>
      </c>
      <c r="H15" s="428" t="s">
        <v>308</v>
      </c>
      <c r="I15" s="428" t="s">
        <v>283</v>
      </c>
      <c r="J15" s="428" t="s">
        <v>309</v>
      </c>
      <c r="K15" s="448" t="s">
        <v>476</v>
      </c>
      <c r="L15" s="428" t="s">
        <v>332</v>
      </c>
    </row>
    <row r="16" spans="1:13" s="418" customFormat="1" ht="15.75">
      <c r="A16" s="438"/>
      <c r="B16" s="570" t="s">
        <v>310</v>
      </c>
      <c r="C16" s="570" t="s">
        <v>580</v>
      </c>
      <c r="D16" s="570" t="s">
        <v>586</v>
      </c>
      <c r="E16" s="424" t="s">
        <v>312</v>
      </c>
      <c r="F16" s="439" t="s">
        <v>305</v>
      </c>
      <c r="G16" s="442" t="s">
        <v>556</v>
      </c>
      <c r="H16" s="424" t="s">
        <v>483</v>
      </c>
      <c r="I16" s="424" t="s">
        <v>557</v>
      </c>
      <c r="J16" s="424" t="s">
        <v>480</v>
      </c>
      <c r="K16" s="447" t="s">
        <v>481</v>
      </c>
      <c r="L16" s="424" t="s">
        <v>558</v>
      </c>
    </row>
    <row r="17" spans="1:13" s="418" customFormat="1">
      <c r="A17" s="438">
        <v>3</v>
      </c>
      <c r="B17" s="468" t="s">
        <v>890</v>
      </c>
      <c r="C17" s="599"/>
      <c r="D17" s="435"/>
      <c r="E17" s="451">
        <v>0</v>
      </c>
      <c r="F17" s="464">
        <f>IF(E$29=0,0,E17/E$29)</f>
        <v>0</v>
      </c>
      <c r="G17" s="455">
        <f>IF(G$11=0,0,F17*G$11)</f>
        <v>0</v>
      </c>
      <c r="H17" s="456">
        <v>0</v>
      </c>
      <c r="I17" s="459">
        <f>+H17-G17</f>
        <v>0</v>
      </c>
      <c r="J17" s="459">
        <f>+$J$31*F17</f>
        <v>0</v>
      </c>
      <c r="K17" s="460">
        <f>+D38</f>
        <v>0</v>
      </c>
      <c r="L17" s="531">
        <f>+I17+J17+K17</f>
        <v>0</v>
      </c>
    </row>
    <row r="18" spans="1:13" s="568" customFormat="1">
      <c r="A18" s="582"/>
      <c r="B18" s="589"/>
      <c r="C18" s="589"/>
      <c r="D18" s="518"/>
      <c r="E18" s="519"/>
      <c r="F18" s="520"/>
      <c r="G18" s="521"/>
      <c r="H18" s="521"/>
      <c r="I18" s="522"/>
      <c r="J18" s="522"/>
      <c r="K18" s="522"/>
      <c r="L18" s="522"/>
    </row>
    <row r="19" spans="1:13" s="418" customFormat="1">
      <c r="A19" s="438" t="s">
        <v>590</v>
      </c>
      <c r="B19" s="955" t="s">
        <v>904</v>
      </c>
      <c r="C19" s="962" t="s">
        <v>581</v>
      </c>
      <c r="D19" s="955" t="s">
        <v>905</v>
      </c>
      <c r="E19" s="452">
        <v>1898876.449819338</v>
      </c>
      <c r="F19" s="465">
        <f>IF(E$29=0,0,E19/E$29)</f>
        <v>1</v>
      </c>
      <c r="G19" s="455">
        <f>IF(G$11=0,0,F19*G$11)</f>
        <v>1898876.4707137714</v>
      </c>
      <c r="H19" s="457">
        <f>'Attachment H-30A'!I24</f>
        <v>1494385.1331406019</v>
      </c>
      <c r="I19" s="461">
        <f>+H19-G19</f>
        <v>-404491.3375731695</v>
      </c>
      <c r="J19" s="459">
        <f>+$J$31*F19</f>
        <v>-32515.459882326249</v>
      </c>
      <c r="K19" s="462">
        <v>0</v>
      </c>
      <c r="L19" s="594">
        <f>+I19+J19+K19</f>
        <v>-437006.79745549575</v>
      </c>
    </row>
    <row r="20" spans="1:13" s="418" customFormat="1">
      <c r="A20" s="438" t="s">
        <v>591</v>
      </c>
      <c r="B20" s="962"/>
      <c r="C20" s="962"/>
      <c r="D20" s="959"/>
      <c r="E20" s="452">
        <v>0</v>
      </c>
      <c r="F20" s="465">
        <f>IF(E$29=0,0,E20/E$29)</f>
        <v>0</v>
      </c>
      <c r="G20" s="455">
        <f>IF(G$11=0,0,F20*G$11)</f>
        <v>0</v>
      </c>
      <c r="H20" s="457"/>
      <c r="I20" s="461">
        <f>+H20-G20</f>
        <v>0</v>
      </c>
      <c r="J20" s="459">
        <f>+$J$31*F20</f>
        <v>0</v>
      </c>
      <c r="K20" s="462">
        <v>0</v>
      </c>
      <c r="L20" s="594">
        <f>+I20+J20+K20</f>
        <v>0</v>
      </c>
    </row>
    <row r="21" spans="1:13" s="568" customFormat="1">
      <c r="A21" s="582">
        <v>5</v>
      </c>
      <c r="B21" s="961" t="s">
        <v>583</v>
      </c>
      <c r="C21" s="961"/>
      <c r="D21" s="964"/>
      <c r="E21" s="525">
        <f>+E19+E20</f>
        <v>1898876.449819338</v>
      </c>
      <c r="F21" s="526"/>
      <c r="G21" s="525">
        <f t="shared" ref="G21:L21" si="0">+G19+G20</f>
        <v>1898876.4707137714</v>
      </c>
      <c r="H21" s="525">
        <f t="shared" si="0"/>
        <v>1494385.1331406019</v>
      </c>
      <c r="I21" s="525">
        <f t="shared" si="0"/>
        <v>-404491.3375731695</v>
      </c>
      <c r="J21" s="525">
        <f t="shared" si="0"/>
        <v>-32515.459882326249</v>
      </c>
      <c r="K21" s="525">
        <f t="shared" si="0"/>
        <v>0</v>
      </c>
      <c r="L21" s="528">
        <f t="shared" si="0"/>
        <v>-437006.79745549575</v>
      </c>
    </row>
    <row r="22" spans="1:13" s="568" customFormat="1">
      <c r="A22" s="582"/>
      <c r="B22" s="960"/>
      <c r="C22" s="960"/>
      <c r="D22" s="963"/>
      <c r="E22" s="519"/>
      <c r="F22" s="520"/>
      <c r="G22" s="521"/>
      <c r="H22" s="521"/>
      <c r="I22" s="523"/>
      <c r="J22" s="522"/>
      <c r="K22" s="523"/>
      <c r="L22" s="522"/>
    </row>
    <row r="23" spans="1:13" s="418" customFormat="1">
      <c r="A23" s="438" t="s">
        <v>592</v>
      </c>
      <c r="B23" s="962"/>
      <c r="C23" s="962" t="s">
        <v>582</v>
      </c>
      <c r="D23" s="959"/>
      <c r="E23" s="452">
        <v>0</v>
      </c>
      <c r="F23" s="465">
        <f>IF(E$29=0,0,E23/E$29)</f>
        <v>0</v>
      </c>
      <c r="G23" s="455">
        <f>IF(G$11=0,0,F23*G$11)</f>
        <v>0</v>
      </c>
      <c r="H23" s="457"/>
      <c r="I23" s="461">
        <f>+H23-G23</f>
        <v>0</v>
      </c>
      <c r="J23" s="594">
        <f>+$J$31*F23</f>
        <v>0</v>
      </c>
      <c r="K23" s="462">
        <v>0</v>
      </c>
      <c r="L23" s="594">
        <f>+I23+J23+K23</f>
        <v>0</v>
      </c>
    </row>
    <row r="24" spans="1:13" s="418" customFormat="1">
      <c r="A24" s="438" t="s">
        <v>593</v>
      </c>
      <c r="B24" s="962"/>
      <c r="C24" s="962"/>
      <c r="D24" s="959"/>
      <c r="E24" s="452">
        <v>0</v>
      </c>
      <c r="F24" s="465">
        <f>IF(E$29=0,0,E24/E$29)</f>
        <v>0</v>
      </c>
      <c r="G24" s="455">
        <f>IF(G$11=0,0,F24*G$11)</f>
        <v>0</v>
      </c>
      <c r="H24" s="457"/>
      <c r="I24" s="461">
        <f>+H24-G24</f>
        <v>0</v>
      </c>
      <c r="J24" s="594">
        <f>+$J$31*F24</f>
        <v>0</v>
      </c>
      <c r="K24" s="462">
        <v>0</v>
      </c>
      <c r="L24" s="594">
        <f>+I24+J24+K24</f>
        <v>0</v>
      </c>
    </row>
    <row r="25" spans="1:13" s="568" customFormat="1">
      <c r="A25" s="582">
        <v>7</v>
      </c>
      <c r="B25" s="590" t="s">
        <v>584</v>
      </c>
      <c r="C25" s="590"/>
      <c r="D25" s="524"/>
      <c r="E25" s="525">
        <f>+E23+E24</f>
        <v>0</v>
      </c>
      <c r="F25" s="526"/>
      <c r="G25" s="528">
        <f t="shared" ref="G25:L25" si="1">+G23+G24</f>
        <v>0</v>
      </c>
      <c r="H25" s="585">
        <f t="shared" si="1"/>
        <v>0</v>
      </c>
      <c r="I25" s="525">
        <f t="shared" si="1"/>
        <v>0</v>
      </c>
      <c r="J25" s="525">
        <f t="shared" si="1"/>
        <v>0</v>
      </c>
      <c r="K25" s="525">
        <f t="shared" si="1"/>
        <v>0</v>
      </c>
      <c r="L25" s="528">
        <f t="shared" si="1"/>
        <v>0</v>
      </c>
    </row>
    <row r="26" spans="1:13" s="568" customFormat="1">
      <c r="A26" s="582"/>
      <c r="B26" s="589"/>
      <c r="C26" s="589"/>
      <c r="D26" s="518"/>
      <c r="E26" s="519"/>
      <c r="F26" s="520"/>
      <c r="G26" s="523"/>
      <c r="H26" s="521"/>
      <c r="I26" s="523"/>
      <c r="J26" s="522"/>
      <c r="K26" s="523"/>
      <c r="L26" s="522"/>
    </row>
    <row r="27" spans="1:13" s="568" customFormat="1">
      <c r="A27" s="583">
        <f>+A25+1</f>
        <v>8</v>
      </c>
      <c r="B27" s="599" t="s">
        <v>404</v>
      </c>
      <c r="C27" s="599"/>
      <c r="D27" s="580"/>
      <c r="E27" s="591"/>
      <c r="F27" s="598"/>
      <c r="G27" s="595"/>
      <c r="H27" s="593"/>
      <c r="I27" s="595"/>
      <c r="J27" s="594"/>
      <c r="K27" s="596"/>
      <c r="L27" s="594"/>
    </row>
    <row r="28" spans="1:13">
      <c r="A28" s="438"/>
      <c r="B28" s="429"/>
      <c r="C28" s="576"/>
      <c r="D28" s="429"/>
      <c r="E28" s="453"/>
      <c r="F28" s="466"/>
      <c r="G28" s="597"/>
      <c r="H28" s="458"/>
      <c r="I28" s="463"/>
      <c r="J28" s="463"/>
      <c r="K28" s="463"/>
      <c r="L28" s="597"/>
    </row>
    <row r="29" spans="1:13">
      <c r="A29" s="438">
        <f>+A27+1</f>
        <v>9</v>
      </c>
      <c r="B29" s="415" t="s">
        <v>475</v>
      </c>
      <c r="C29" s="564"/>
      <c r="D29" s="415"/>
      <c r="E29" s="454">
        <f>+E17+E21+E25+E27</f>
        <v>1898876.449819338</v>
      </c>
      <c r="F29" s="467">
        <f>SUM(F17:F28)</f>
        <v>1</v>
      </c>
      <c r="G29" s="592">
        <f t="shared" ref="G29:L29" si="2">+G17+G21+G25+G27</f>
        <v>1898876.4707137714</v>
      </c>
      <c r="H29" s="592">
        <f t="shared" si="2"/>
        <v>1494385.1331406019</v>
      </c>
      <c r="I29" s="592">
        <f t="shared" si="2"/>
        <v>-404491.3375731695</v>
      </c>
      <c r="J29" s="592">
        <f t="shared" si="2"/>
        <v>-32515.459882326249</v>
      </c>
      <c r="K29" s="592">
        <f t="shared" si="2"/>
        <v>0</v>
      </c>
      <c r="L29" s="592">
        <f t="shared" si="2"/>
        <v>-437006.79745549575</v>
      </c>
    </row>
    <row r="30" spans="1:13">
      <c r="A30" s="438"/>
      <c r="B30" s="415"/>
      <c r="C30" s="564"/>
      <c r="D30" s="415"/>
      <c r="E30" s="430"/>
      <c r="F30" s="430"/>
      <c r="G30" s="430"/>
      <c r="H30" s="454"/>
      <c r="I30" s="430"/>
      <c r="J30" s="430"/>
      <c r="K30" s="430"/>
      <c r="L30" s="430"/>
    </row>
    <row r="31" spans="1:13">
      <c r="A31" s="438">
        <f>+A29+1</f>
        <v>10</v>
      </c>
      <c r="B31" s="415"/>
      <c r="C31" s="564"/>
      <c r="D31" s="415"/>
      <c r="E31" s="430"/>
      <c r="F31" s="430"/>
      <c r="G31" s="817"/>
      <c r="H31" s="817" t="s">
        <v>624</v>
      </c>
      <c r="I31" s="817"/>
      <c r="J31" s="842">
        <f>+'6 - True-Up Interest'!I57</f>
        <v>-32515.459882326249</v>
      </c>
      <c r="K31" s="430"/>
      <c r="L31" s="430"/>
    </row>
    <row r="32" spans="1:13">
      <c r="A32" s="438"/>
      <c r="B32" s="415"/>
      <c r="C32" s="564"/>
      <c r="D32" s="415"/>
      <c r="E32" s="430"/>
      <c r="F32" s="430"/>
      <c r="G32" s="430"/>
      <c r="H32" s="430"/>
      <c r="I32" s="430"/>
      <c r="J32" s="430"/>
      <c r="K32" s="430"/>
      <c r="L32" s="430"/>
      <c r="M32" s="430"/>
    </row>
    <row r="33" spans="1:13">
      <c r="A33" s="438"/>
      <c r="B33" s="431"/>
      <c r="C33" s="577"/>
      <c r="D33" s="431"/>
      <c r="E33" s="412"/>
      <c r="F33" s="412"/>
      <c r="G33" s="412"/>
      <c r="H33" s="412"/>
      <c r="I33" s="412"/>
      <c r="J33" s="431"/>
      <c r="K33" s="431"/>
      <c r="L33" s="431"/>
    </row>
    <row r="34" spans="1:13">
      <c r="A34" s="440" t="s">
        <v>327</v>
      </c>
      <c r="D34" s="431"/>
      <c r="E34" s="412"/>
      <c r="F34" s="412"/>
      <c r="G34" s="412"/>
      <c r="H34" s="412"/>
      <c r="I34" s="412"/>
      <c r="J34" s="431"/>
      <c r="K34" s="431"/>
      <c r="L34" s="431"/>
    </row>
    <row r="35" spans="1:13" ht="15">
      <c r="A35" s="436"/>
      <c r="B35" s="404" t="s">
        <v>62</v>
      </c>
      <c r="C35" s="587"/>
      <c r="D35" s="404" t="s">
        <v>63</v>
      </c>
      <c r="E35"/>
      <c r="F35"/>
      <c r="G35"/>
      <c r="H35"/>
      <c r="L35" s="431"/>
    </row>
    <row r="36" spans="1:13" ht="15">
      <c r="A36" s="436"/>
      <c r="B36" s="432" t="str">
        <f>+A34</f>
        <v>Prior Period Adjustment</v>
      </c>
      <c r="C36" s="578"/>
      <c r="D36" s="433" t="s">
        <v>477</v>
      </c>
      <c r="E36"/>
      <c r="F36"/>
      <c r="G36"/>
      <c r="H36"/>
      <c r="L36" s="431"/>
    </row>
    <row r="37" spans="1:13" ht="15">
      <c r="A37" s="436"/>
      <c r="B37" s="663" t="s">
        <v>482</v>
      </c>
      <c r="C37" s="663" t="s">
        <v>199</v>
      </c>
      <c r="D37" s="664" t="s">
        <v>11</v>
      </c>
      <c r="E37"/>
      <c r="F37"/>
      <c r="G37"/>
      <c r="H37"/>
      <c r="L37" s="431"/>
    </row>
    <row r="38" spans="1:13" ht="15">
      <c r="A38" s="436">
        <f>+A31+1</f>
        <v>11</v>
      </c>
      <c r="B38" s="405" t="s">
        <v>554</v>
      </c>
      <c r="C38" s="818" t="s">
        <v>491</v>
      </c>
      <c r="D38" s="567">
        <f>+'11-Corrections'!F30</f>
        <v>0</v>
      </c>
      <c r="E38"/>
      <c r="F38"/>
      <c r="G38"/>
      <c r="H38"/>
      <c r="L38" s="431"/>
    </row>
    <row r="39" spans="1:13" ht="15">
      <c r="A39" s="436"/>
      <c r="B39" s="434"/>
      <c r="C39" s="579"/>
      <c r="D39" s="413"/>
      <c r="E39"/>
      <c r="F39"/>
      <c r="G39"/>
      <c r="H39"/>
      <c r="L39" s="431"/>
    </row>
    <row r="40" spans="1:13" ht="15">
      <c r="A40" s="436"/>
      <c r="D40" s="431"/>
      <c r="E40"/>
      <c r="F40"/>
      <c r="G40"/>
      <c r="H40"/>
      <c r="I40" s="406"/>
      <c r="L40" s="431"/>
    </row>
    <row r="41" spans="1:13" ht="14.25" customHeight="1">
      <c r="A41" s="527" t="s">
        <v>176</v>
      </c>
      <c r="B41" s="662"/>
      <c r="C41" s="564"/>
      <c r="D41" s="415"/>
      <c r="E41" s="415"/>
      <c r="F41" s="415"/>
      <c r="G41" s="415"/>
      <c r="H41" s="415"/>
      <c r="I41" s="415"/>
      <c r="J41" s="415"/>
      <c r="K41" s="415"/>
      <c r="L41" s="415"/>
      <c r="M41" s="415"/>
    </row>
    <row r="42" spans="1:13">
      <c r="A42" s="816" t="s">
        <v>655</v>
      </c>
      <c r="B42" s="798" t="s">
        <v>706</v>
      </c>
      <c r="C42" s="798"/>
      <c r="D42" s="798"/>
      <c r="E42" s="798"/>
      <c r="F42" s="798"/>
      <c r="G42" s="798"/>
      <c r="H42" s="798"/>
      <c r="I42" s="798"/>
      <c r="J42" s="798"/>
      <c r="K42" s="798"/>
      <c r="L42" s="798"/>
      <c r="M42" s="415"/>
    </row>
    <row r="43" spans="1:13">
      <c r="A43" s="816" t="s">
        <v>656</v>
      </c>
      <c r="B43" s="798" t="s">
        <v>736</v>
      </c>
      <c r="C43" s="798"/>
      <c r="D43" s="798"/>
      <c r="E43" s="798"/>
      <c r="F43" s="798"/>
      <c r="G43" s="798"/>
      <c r="H43" s="798"/>
      <c r="I43" s="798"/>
      <c r="J43" s="798"/>
      <c r="K43" s="798"/>
      <c r="L43" s="798"/>
      <c r="M43" s="415"/>
    </row>
    <row r="44" spans="1:13">
      <c r="A44" s="816" t="s">
        <v>657</v>
      </c>
      <c r="B44" s="798" t="s">
        <v>737</v>
      </c>
      <c r="C44" s="798"/>
      <c r="D44" s="798"/>
      <c r="E44" s="798"/>
      <c r="F44" s="798"/>
      <c r="G44" s="798"/>
      <c r="H44" s="798"/>
      <c r="I44" s="798"/>
      <c r="J44" s="798"/>
      <c r="K44" s="798"/>
      <c r="L44" s="798"/>
      <c r="M44" s="415"/>
    </row>
    <row r="45" spans="1:13" ht="28.5" customHeight="1">
      <c r="A45" s="816" t="s">
        <v>658</v>
      </c>
      <c r="B45" s="986" t="s">
        <v>738</v>
      </c>
      <c r="C45" s="986"/>
      <c r="D45" s="986"/>
      <c r="E45" s="986"/>
      <c r="F45" s="986"/>
      <c r="G45" s="986"/>
      <c r="H45" s="986"/>
      <c r="I45" s="986"/>
      <c r="J45" s="986"/>
      <c r="K45" s="986"/>
      <c r="L45" s="986"/>
      <c r="M45" s="402"/>
    </row>
    <row r="46" spans="1:13" ht="20.25" customHeight="1">
      <c r="A46" s="816" t="s">
        <v>659</v>
      </c>
      <c r="B46" s="998" t="s">
        <v>660</v>
      </c>
      <c r="C46" s="998"/>
      <c r="D46" s="998"/>
      <c r="E46" s="998"/>
      <c r="F46" s="998"/>
      <c r="G46" s="998"/>
      <c r="H46" s="998"/>
      <c r="I46" s="998"/>
      <c r="J46" s="998"/>
      <c r="K46" s="998"/>
      <c r="L46" s="998"/>
      <c r="M46" s="415"/>
    </row>
    <row r="47" spans="1:13">
      <c r="A47" s="438"/>
      <c r="B47" s="416"/>
      <c r="C47" s="566"/>
      <c r="D47" s="415"/>
      <c r="E47" s="415"/>
      <c r="F47" s="415"/>
      <c r="G47" s="415"/>
      <c r="H47" s="415"/>
      <c r="I47" s="416"/>
      <c r="J47" s="415"/>
      <c r="K47" s="415"/>
      <c r="L47" s="415"/>
      <c r="M47" s="415"/>
    </row>
    <row r="48" spans="1:13">
      <c r="A48" s="438"/>
      <c r="B48" s="416"/>
      <c r="C48" s="566"/>
      <c r="D48" s="415"/>
      <c r="E48" s="415"/>
      <c r="F48" s="415"/>
      <c r="G48" s="415"/>
      <c r="H48" s="415"/>
      <c r="I48" s="416"/>
      <c r="J48" s="415"/>
      <c r="K48" s="415"/>
      <c r="L48" s="415"/>
      <c r="M48" s="415"/>
    </row>
  </sheetData>
  <customSheetViews>
    <customSheetView guid="{63AFAF34-E340-4B5E-A289-FFB7051CA9B6}" showPageBreaks="1" fitToPage="1" printArea="1" topLeftCell="A7">
      <selection activeCell="B17" sqref="B17"/>
      <pageMargins left="0.25" right="0.25" top="0.75" bottom="0.75" header="0.3" footer="0.3"/>
      <pageSetup scale="69" orientation="landscape" r:id="rId1"/>
    </customSheetView>
    <customSheetView guid="{F1DC5514-577A-46EB-866C-26F0BED2C286}" scale="70" showPageBreaks="1" fitToPage="1" printArea="1" view="pageBreakPreview">
      <selection activeCell="E31" sqref="E31"/>
      <pageMargins left="0.25" right="0.25" top="0.75" bottom="0.75" header="0.3" footer="0.3"/>
      <pageSetup scale="70"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5"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zoomScale="70" zoomScaleNormal="80" zoomScaleSheetLayoutView="70" workbookViewId="0"/>
  </sheetViews>
  <sheetFormatPr defaultColWidth="8.88671875" defaultRowHeight="12.75"/>
  <cols>
    <col min="1" max="1" width="8" style="12" customWidth="1"/>
    <col min="2" max="2" width="34.77734375" style="14" customWidth="1"/>
    <col min="3" max="3" width="17.88671875" style="14" customWidth="1"/>
    <col min="4" max="4" width="17" style="14" customWidth="1"/>
    <col min="5" max="5" width="19.88671875" style="14" customWidth="1"/>
    <col min="6" max="6" width="19.5546875" style="14" customWidth="1"/>
    <col min="7" max="7" width="21.33203125" style="14" customWidth="1"/>
    <col min="8" max="8" width="18" style="14" customWidth="1"/>
    <col min="9" max="9" width="16.77734375" style="14" customWidth="1"/>
    <col min="10" max="10" width="17" style="14" customWidth="1"/>
    <col min="11" max="14" width="11.77734375" style="14" customWidth="1"/>
    <col min="15" max="16384" width="8.88671875" style="14"/>
  </cols>
  <sheetData>
    <row r="1" spans="1:12">
      <c r="B1" s="1006" t="s">
        <v>183</v>
      </c>
      <c r="C1" s="1006"/>
      <c r="D1" s="1006"/>
      <c r="E1" s="1006"/>
      <c r="F1" s="1006"/>
      <c r="G1" s="1006"/>
      <c r="H1" s="1006"/>
      <c r="I1" s="1006"/>
      <c r="J1" s="1" t="s">
        <v>602</v>
      </c>
    </row>
    <row r="2" spans="1:12">
      <c r="A2" s="218"/>
      <c r="B2" s="1007" t="s">
        <v>241</v>
      </c>
      <c r="C2" s="1007"/>
      <c r="D2" s="1007"/>
      <c r="E2" s="1007"/>
      <c r="F2" s="1007"/>
      <c r="G2" s="1007"/>
      <c r="H2" s="1007"/>
      <c r="I2" s="1007"/>
      <c r="J2" s="1"/>
      <c r="L2" s="217"/>
    </row>
    <row r="3" spans="1:12">
      <c r="A3" s="218"/>
      <c r="B3" s="1008" t="str">
        <f>+'Attachment H-30A'!D5</f>
        <v>Transource Maryland, LLC</v>
      </c>
      <c r="C3" s="1008"/>
      <c r="D3" s="1008"/>
      <c r="E3" s="1008"/>
      <c r="F3" s="1008"/>
      <c r="G3" s="1008"/>
      <c r="H3" s="1008"/>
      <c r="I3" s="1008"/>
      <c r="J3" s="1"/>
    </row>
    <row r="4" spans="1:12">
      <c r="A4" s="218"/>
      <c r="C4" s="1"/>
      <c r="D4" s="1"/>
      <c r="E4" s="1"/>
      <c r="F4" s="1"/>
      <c r="G4" s="1"/>
      <c r="H4" s="1"/>
      <c r="I4" s="1"/>
      <c r="J4" s="1"/>
    </row>
    <row r="5" spans="1:12">
      <c r="A5" s="218"/>
      <c r="B5" s="2"/>
      <c r="C5" s="2"/>
      <c r="D5" s="2"/>
      <c r="E5" s="2"/>
      <c r="F5" s="835"/>
      <c r="G5" s="2"/>
      <c r="H5" s="2"/>
      <c r="I5" s="2"/>
      <c r="J5" s="2"/>
    </row>
    <row r="6" spans="1:12">
      <c r="A6" s="218"/>
      <c r="B6" s="2"/>
      <c r="C6" s="1011" t="s">
        <v>201</v>
      </c>
      <c r="D6" s="1011"/>
      <c r="E6" s="10" t="s">
        <v>203</v>
      </c>
      <c r="F6" s="10" t="s">
        <v>204</v>
      </c>
      <c r="G6" s="1011" t="s">
        <v>202</v>
      </c>
      <c r="H6" s="1011"/>
      <c r="I6" s="1010" t="s">
        <v>200</v>
      </c>
      <c r="J6" s="1010"/>
    </row>
    <row r="7" spans="1:12" s="11" customFormat="1" ht="25.5">
      <c r="A7" s="219" t="s">
        <v>713</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504</v>
      </c>
      <c r="C9" s="274" t="s">
        <v>278</v>
      </c>
      <c r="D9" s="297" t="s">
        <v>294</v>
      </c>
      <c r="E9" s="323" t="s">
        <v>604</v>
      </c>
      <c r="F9" s="297" t="s">
        <v>717</v>
      </c>
      <c r="G9" s="274" t="s">
        <v>281</v>
      </c>
      <c r="H9" s="274" t="s">
        <v>851</v>
      </c>
      <c r="I9" s="274" t="s">
        <v>279</v>
      </c>
      <c r="J9" s="274" t="s">
        <v>280</v>
      </c>
      <c r="K9"/>
    </row>
    <row r="10" spans="1:12" ht="15">
      <c r="A10" s="218">
        <v>1</v>
      </c>
      <c r="B10" s="5" t="s">
        <v>187</v>
      </c>
      <c r="C10" s="6">
        <v>0</v>
      </c>
      <c r="D10" s="6">
        <v>74993.679999999993</v>
      </c>
      <c r="E10" s="6">
        <v>9037826.25</v>
      </c>
      <c r="F10" s="6">
        <v>0</v>
      </c>
      <c r="G10" s="6">
        <v>0</v>
      </c>
      <c r="H10" s="6">
        <v>5624.83</v>
      </c>
      <c r="I10" s="6">
        <v>0</v>
      </c>
      <c r="J10" s="6">
        <v>12009.09</v>
      </c>
      <c r="K10"/>
    </row>
    <row r="11" spans="1:12" ht="15">
      <c r="A11" s="218">
        <v>2</v>
      </c>
      <c r="B11" s="5" t="s">
        <v>85</v>
      </c>
      <c r="C11" s="6">
        <v>0</v>
      </c>
      <c r="D11" s="6">
        <v>76510.189999999988</v>
      </c>
      <c r="E11" s="6">
        <v>9317849.5</v>
      </c>
      <c r="F11" s="6">
        <v>0</v>
      </c>
      <c r="G11" s="6">
        <v>0</v>
      </c>
      <c r="H11" s="6">
        <v>2812.37</v>
      </c>
      <c r="I11" s="6">
        <v>0</v>
      </c>
      <c r="J11" s="6">
        <v>13184.63</v>
      </c>
      <c r="K11"/>
    </row>
    <row r="12" spans="1:12" ht="15">
      <c r="A12" s="218">
        <v>3</v>
      </c>
      <c r="B12" s="1" t="s">
        <v>84</v>
      </c>
      <c r="C12" s="6">
        <v>0</v>
      </c>
      <c r="D12" s="6">
        <v>79692.709999999992</v>
      </c>
      <c r="E12" s="6">
        <v>9550094.120000001</v>
      </c>
      <c r="F12" s="6">
        <v>0</v>
      </c>
      <c r="G12" s="6">
        <v>0</v>
      </c>
      <c r="H12" s="6">
        <v>0</v>
      </c>
      <c r="I12" s="6">
        <v>0</v>
      </c>
      <c r="J12" s="6">
        <v>14385.27</v>
      </c>
      <c r="K12"/>
    </row>
    <row r="13" spans="1:12" ht="15">
      <c r="A13" s="218">
        <v>4</v>
      </c>
      <c r="B13" s="1" t="s">
        <v>164</v>
      </c>
      <c r="C13" s="6">
        <v>0</v>
      </c>
      <c r="D13" s="6">
        <v>83813.430000000008</v>
      </c>
      <c r="E13" s="6">
        <v>9637968.2899999991</v>
      </c>
      <c r="F13" s="6">
        <v>0</v>
      </c>
      <c r="G13" s="6">
        <v>0</v>
      </c>
      <c r="H13" s="6">
        <v>32683.61</v>
      </c>
      <c r="I13" s="6">
        <v>0</v>
      </c>
      <c r="J13" s="6">
        <v>15638.94</v>
      </c>
      <c r="K13"/>
    </row>
    <row r="14" spans="1:12" ht="15">
      <c r="A14" s="218">
        <v>5</v>
      </c>
      <c r="B14" s="1" t="s">
        <v>76</v>
      </c>
      <c r="C14" s="6">
        <v>0</v>
      </c>
      <c r="D14" s="6">
        <v>87096.95</v>
      </c>
      <c r="E14" s="6">
        <v>9794572.1699999999</v>
      </c>
      <c r="F14" s="6">
        <v>0</v>
      </c>
      <c r="G14" s="6">
        <v>0</v>
      </c>
      <c r="H14" s="6">
        <v>29712.37</v>
      </c>
      <c r="I14" s="6">
        <v>0</v>
      </c>
      <c r="J14" s="6">
        <v>16961.260000000002</v>
      </c>
      <c r="K14"/>
    </row>
    <row r="15" spans="1:12" ht="15">
      <c r="A15" s="218">
        <v>6</v>
      </c>
      <c r="B15" s="1" t="s">
        <v>75</v>
      </c>
      <c r="C15" s="6">
        <v>0</v>
      </c>
      <c r="D15" s="6">
        <v>90872.74</v>
      </c>
      <c r="E15" s="6">
        <v>9851796.1199999992</v>
      </c>
      <c r="F15" s="6">
        <v>0</v>
      </c>
      <c r="G15" s="6">
        <v>0</v>
      </c>
      <c r="H15" s="6">
        <v>26741.13</v>
      </c>
      <c r="I15" s="6">
        <v>0</v>
      </c>
      <c r="J15" s="6">
        <v>18338.330000000002</v>
      </c>
      <c r="K15"/>
    </row>
    <row r="16" spans="1:12" ht="15">
      <c r="A16" s="218">
        <v>7</v>
      </c>
      <c r="B16" s="1" t="s">
        <v>92</v>
      </c>
      <c r="C16" s="6">
        <v>0</v>
      </c>
      <c r="D16" s="6">
        <v>115502.75</v>
      </c>
      <c r="E16" s="6">
        <v>9919326.6999999993</v>
      </c>
      <c r="F16" s="6">
        <v>0</v>
      </c>
      <c r="G16" s="6">
        <v>0</v>
      </c>
      <c r="H16" s="6">
        <v>23769.89</v>
      </c>
      <c r="I16" s="6">
        <v>0</v>
      </c>
      <c r="J16" s="6">
        <v>19778.270000000004</v>
      </c>
      <c r="K16"/>
    </row>
    <row r="17" spans="1:11" ht="15">
      <c r="A17" s="218">
        <v>8</v>
      </c>
      <c r="B17" s="1" t="s">
        <v>82</v>
      </c>
      <c r="C17" s="6">
        <v>0</v>
      </c>
      <c r="D17" s="6">
        <v>120832.51</v>
      </c>
      <c r="E17" s="6">
        <v>9952254.9600000009</v>
      </c>
      <c r="F17" s="6">
        <v>0</v>
      </c>
      <c r="G17" s="6">
        <v>0</v>
      </c>
      <c r="H17" s="6">
        <v>20798.650000000001</v>
      </c>
      <c r="I17" s="6">
        <v>0</v>
      </c>
      <c r="J17" s="6">
        <v>21628.749999999996</v>
      </c>
      <c r="K17"/>
    </row>
    <row r="18" spans="1:11" ht="15">
      <c r="A18" s="218">
        <v>9</v>
      </c>
      <c r="B18" s="1" t="s">
        <v>165</v>
      </c>
      <c r="C18" s="6">
        <v>0</v>
      </c>
      <c r="D18" s="6">
        <v>124593.96</v>
      </c>
      <c r="E18" s="6">
        <v>10065242.940000001</v>
      </c>
      <c r="F18" s="6">
        <v>0</v>
      </c>
      <c r="G18" s="6">
        <v>0</v>
      </c>
      <c r="H18" s="6">
        <v>17827.41</v>
      </c>
      <c r="I18" s="6">
        <v>0</v>
      </c>
      <c r="J18" s="6">
        <v>23568.04</v>
      </c>
      <c r="K18"/>
    </row>
    <row r="19" spans="1:11" ht="15">
      <c r="A19" s="218">
        <v>10</v>
      </c>
      <c r="B19" s="1" t="s">
        <v>80</v>
      </c>
      <c r="C19" s="6">
        <v>0</v>
      </c>
      <c r="D19" s="6">
        <v>129686.56000000001</v>
      </c>
      <c r="E19" s="6">
        <v>10129341.699999999</v>
      </c>
      <c r="F19" s="6">
        <v>0</v>
      </c>
      <c r="G19" s="6">
        <v>0</v>
      </c>
      <c r="H19" s="6">
        <v>14856.17</v>
      </c>
      <c r="I19" s="6">
        <v>0</v>
      </c>
      <c r="J19" s="6">
        <v>25570.02</v>
      </c>
      <c r="K19"/>
    </row>
    <row r="20" spans="1:11" ht="15">
      <c r="A20" s="218">
        <v>11</v>
      </c>
      <c r="B20" s="1" t="s">
        <v>86</v>
      </c>
      <c r="C20" s="6">
        <v>0</v>
      </c>
      <c r="D20" s="6">
        <v>133186.90000000002</v>
      </c>
      <c r="E20" s="6">
        <v>10586705.449999999</v>
      </c>
      <c r="F20" s="6">
        <v>0</v>
      </c>
      <c r="G20" s="6">
        <v>0</v>
      </c>
      <c r="H20" s="6">
        <v>11884.93</v>
      </c>
      <c r="I20" s="6">
        <v>0</v>
      </c>
      <c r="J20" s="6">
        <v>27656.899999999998</v>
      </c>
      <c r="K20"/>
    </row>
    <row r="21" spans="1:11" ht="15">
      <c r="A21" s="218">
        <v>12</v>
      </c>
      <c r="B21" s="1" t="s">
        <v>79</v>
      </c>
      <c r="C21" s="6">
        <v>0</v>
      </c>
      <c r="D21" s="6">
        <v>141770.28000000003</v>
      </c>
      <c r="E21" s="6">
        <v>13348971.799999999</v>
      </c>
      <c r="F21" s="6">
        <v>0</v>
      </c>
      <c r="G21" s="6">
        <v>0</v>
      </c>
      <c r="H21" s="6">
        <v>8913.69</v>
      </c>
      <c r="I21" s="6">
        <v>0</v>
      </c>
      <c r="J21" s="6">
        <v>29802.109999999997</v>
      </c>
      <c r="K21"/>
    </row>
    <row r="22" spans="1:11" ht="15">
      <c r="A22" s="218">
        <v>13</v>
      </c>
      <c r="B22" s="1" t="s">
        <v>188</v>
      </c>
      <c r="C22" s="6">
        <v>0</v>
      </c>
      <c r="D22" s="6">
        <v>154831.49000000002</v>
      </c>
      <c r="E22" s="6">
        <v>14109753.48</v>
      </c>
      <c r="F22" s="6">
        <v>0</v>
      </c>
      <c r="G22" s="6">
        <v>0</v>
      </c>
      <c r="H22" s="6">
        <v>5942.45</v>
      </c>
      <c r="I22" s="6">
        <v>0</v>
      </c>
      <c r="J22" s="6">
        <v>32090.370000000003</v>
      </c>
      <c r="K22"/>
    </row>
    <row r="23" spans="1:11" ht="15.75" thickBot="1">
      <c r="A23" s="218">
        <v>14</v>
      </c>
      <c r="B23" s="7" t="s">
        <v>242</v>
      </c>
      <c r="C23" s="605">
        <f t="shared" ref="C23:H23" si="0">SUM(C10:C22)/13</f>
        <v>0</v>
      </c>
      <c r="D23" s="605">
        <f>SUM(D10:D22)/13</f>
        <v>108721.85769230769</v>
      </c>
      <c r="E23" s="605">
        <f t="shared" si="0"/>
        <v>10407823.344615383</v>
      </c>
      <c r="F23" s="605">
        <f t="shared" si="0"/>
        <v>0</v>
      </c>
      <c r="G23" s="605">
        <f t="shared" si="0"/>
        <v>0</v>
      </c>
      <c r="H23" s="605">
        <f t="shared" si="0"/>
        <v>15505.19230769231</v>
      </c>
      <c r="I23" s="605">
        <f>SUM(I10:I22)/13</f>
        <v>0</v>
      </c>
      <c r="J23" s="605">
        <f>SUM(J10:J22)/13</f>
        <v>20816.306153846152</v>
      </c>
      <c r="K23"/>
    </row>
    <row r="24" spans="1:11" ht="15.75" thickTop="1">
      <c r="A24" s="218"/>
      <c r="B24" s="1"/>
      <c r="C24" s="8"/>
      <c r="D24" s="15"/>
      <c r="E24" s="15"/>
      <c r="F24" s="15"/>
      <c r="G24" s="8"/>
      <c r="H24" s="8"/>
      <c r="I24" s="8"/>
      <c r="K24"/>
    </row>
    <row r="25" spans="1:11">
      <c r="A25" s="218"/>
      <c r="B25" s="9"/>
      <c r="C25" s="1010" t="s">
        <v>205</v>
      </c>
      <c r="D25" s="1010"/>
      <c r="E25" s="1010"/>
      <c r="F25" s="1010"/>
      <c r="G25" s="1010"/>
      <c r="H25" s="1010"/>
      <c r="I25" s="1010"/>
    </row>
    <row r="26" spans="1:11" ht="72" customHeight="1">
      <c r="A26" s="797" t="s">
        <v>713</v>
      </c>
      <c r="B26" s="10" t="s">
        <v>160</v>
      </c>
      <c r="C26" s="4" t="s">
        <v>166</v>
      </c>
      <c r="D26" s="796" t="s">
        <v>708</v>
      </c>
      <c r="E26" s="796" t="s">
        <v>846</v>
      </c>
      <c r="F26" s="796" t="s">
        <v>847</v>
      </c>
      <c r="G26" s="796" t="s">
        <v>848</v>
      </c>
      <c r="H26" s="796" t="s">
        <v>849</v>
      </c>
      <c r="I26" s="4" t="s">
        <v>244</v>
      </c>
    </row>
    <row r="27" spans="1:11" s="13" customFormat="1">
      <c r="A27" s="218"/>
      <c r="B27" s="10" t="s">
        <v>190</v>
      </c>
      <c r="C27" s="4" t="s">
        <v>191</v>
      </c>
      <c r="D27" s="4" t="s">
        <v>192</v>
      </c>
      <c r="E27" s="796" t="s">
        <v>193</v>
      </c>
      <c r="F27" s="796" t="s">
        <v>195</v>
      </c>
      <c r="G27" s="796" t="s">
        <v>194</v>
      </c>
      <c r="H27" s="796" t="s">
        <v>196</v>
      </c>
      <c r="I27" s="4" t="s">
        <v>197</v>
      </c>
    </row>
    <row r="28" spans="1:11" s="13" customFormat="1" ht="25.5">
      <c r="A28" s="218"/>
      <c r="B28" s="250" t="s">
        <v>504</v>
      </c>
      <c r="C28" s="298" t="s">
        <v>374</v>
      </c>
      <c r="D28" s="4" t="s">
        <v>506</v>
      </c>
      <c r="E28" s="796" t="s">
        <v>850</v>
      </c>
      <c r="F28" s="796" t="s">
        <v>850</v>
      </c>
      <c r="G28" s="796" t="s">
        <v>850</v>
      </c>
      <c r="H28" s="796" t="s">
        <v>850</v>
      </c>
      <c r="I28" s="928" t="s">
        <v>866</v>
      </c>
    </row>
    <row r="29" spans="1:11">
      <c r="A29" s="218">
        <v>15</v>
      </c>
      <c r="B29" s="5" t="s">
        <v>187</v>
      </c>
      <c r="C29" s="6">
        <v>532902.60000000056</v>
      </c>
      <c r="D29" s="6">
        <v>0</v>
      </c>
      <c r="E29" s="6">
        <v>0</v>
      </c>
      <c r="F29" s="6">
        <v>33105.699999999997</v>
      </c>
      <c r="G29" s="6">
        <v>178537.13</v>
      </c>
      <c r="H29" s="6">
        <v>53098</v>
      </c>
      <c r="I29" s="6">
        <v>0</v>
      </c>
    </row>
    <row r="30" spans="1:11">
      <c r="A30" s="218">
        <v>16</v>
      </c>
      <c r="B30" s="5" t="s">
        <v>85</v>
      </c>
      <c r="C30" s="6">
        <v>518099.75000000058</v>
      </c>
      <c r="D30" s="6">
        <v>0</v>
      </c>
      <c r="E30" s="950"/>
      <c r="F30" s="950"/>
      <c r="G30" s="950"/>
      <c r="H30" s="950"/>
      <c r="I30" s="6">
        <v>0</v>
      </c>
    </row>
    <row r="31" spans="1:11">
      <c r="A31" s="218">
        <v>17</v>
      </c>
      <c r="B31" s="1" t="s">
        <v>84</v>
      </c>
      <c r="C31" s="6">
        <v>503296.90000000061</v>
      </c>
      <c r="D31" s="6">
        <v>0</v>
      </c>
      <c r="E31" s="950"/>
      <c r="F31" s="950"/>
      <c r="G31" s="950"/>
      <c r="H31" s="950"/>
      <c r="I31" s="6">
        <v>0</v>
      </c>
    </row>
    <row r="32" spans="1:11">
      <c r="A32" s="218">
        <v>18</v>
      </c>
      <c r="B32" s="1" t="s">
        <v>164</v>
      </c>
      <c r="C32" s="6">
        <v>488494.05000000063</v>
      </c>
      <c r="D32" s="6">
        <v>0</v>
      </c>
      <c r="E32" s="950"/>
      <c r="F32" s="950"/>
      <c r="G32" s="950"/>
      <c r="H32" s="950"/>
      <c r="I32" s="6">
        <v>0</v>
      </c>
    </row>
    <row r="33" spans="1:15">
      <c r="A33" s="218">
        <v>19</v>
      </c>
      <c r="B33" s="1" t="s">
        <v>76</v>
      </c>
      <c r="C33" s="6">
        <v>473691.20000000065</v>
      </c>
      <c r="D33" s="6">
        <v>0</v>
      </c>
      <c r="E33" s="950"/>
      <c r="F33" s="950"/>
      <c r="G33" s="950"/>
      <c r="H33" s="950"/>
      <c r="I33" s="6">
        <v>0</v>
      </c>
    </row>
    <row r="34" spans="1:15">
      <c r="A34" s="218">
        <v>20</v>
      </c>
      <c r="B34" s="1" t="s">
        <v>75</v>
      </c>
      <c r="C34" s="6">
        <v>458888.35000000068</v>
      </c>
      <c r="D34" s="6">
        <v>0</v>
      </c>
      <c r="E34" s="950"/>
      <c r="F34" s="950"/>
      <c r="G34" s="950"/>
      <c r="H34" s="950"/>
      <c r="I34" s="6">
        <v>0</v>
      </c>
    </row>
    <row r="35" spans="1:15">
      <c r="A35" s="218">
        <v>21</v>
      </c>
      <c r="B35" s="1" t="s">
        <v>92</v>
      </c>
      <c r="C35" s="6">
        <v>444085.5000000007</v>
      </c>
      <c r="D35" s="6">
        <v>0</v>
      </c>
      <c r="E35" s="950"/>
      <c r="F35" s="950"/>
      <c r="G35" s="950"/>
      <c r="H35" s="950"/>
      <c r="I35" s="6">
        <v>0</v>
      </c>
    </row>
    <row r="36" spans="1:15">
      <c r="A36" s="218">
        <v>22</v>
      </c>
      <c r="B36" s="1" t="s">
        <v>82</v>
      </c>
      <c r="C36" s="6">
        <v>429282.65000000072</v>
      </c>
      <c r="D36" s="6">
        <v>0</v>
      </c>
      <c r="E36" s="950"/>
      <c r="F36" s="950"/>
      <c r="G36" s="950"/>
      <c r="H36" s="950"/>
      <c r="I36" s="6">
        <v>0</v>
      </c>
    </row>
    <row r="37" spans="1:15">
      <c r="A37" s="218">
        <v>23</v>
      </c>
      <c r="B37" s="1" t="s">
        <v>165</v>
      </c>
      <c r="C37" s="6">
        <v>414479.80000000075</v>
      </c>
      <c r="D37" s="6">
        <v>0</v>
      </c>
      <c r="E37" s="950"/>
      <c r="F37" s="950"/>
      <c r="G37" s="950"/>
      <c r="H37" s="950"/>
      <c r="I37" s="6">
        <v>0</v>
      </c>
    </row>
    <row r="38" spans="1:15">
      <c r="A38" s="218">
        <v>24</v>
      </c>
      <c r="B38" s="1" t="s">
        <v>80</v>
      </c>
      <c r="C38" s="6">
        <v>399676.95000000077</v>
      </c>
      <c r="D38" s="6">
        <v>0</v>
      </c>
      <c r="E38" s="950"/>
      <c r="F38" s="950"/>
      <c r="G38" s="950"/>
      <c r="H38" s="950"/>
      <c r="I38" s="6">
        <v>0</v>
      </c>
    </row>
    <row r="39" spans="1:15">
      <c r="A39" s="218">
        <v>25</v>
      </c>
      <c r="B39" s="1" t="s">
        <v>86</v>
      </c>
      <c r="C39" s="6">
        <v>384874.10000000079</v>
      </c>
      <c r="D39" s="6">
        <v>0</v>
      </c>
      <c r="E39" s="950"/>
      <c r="F39" s="950"/>
      <c r="G39" s="950"/>
      <c r="H39" s="950"/>
      <c r="I39" s="6">
        <v>0</v>
      </c>
    </row>
    <row r="40" spans="1:15">
      <c r="A40" s="218">
        <v>26</v>
      </c>
      <c r="B40" s="1" t="s">
        <v>79</v>
      </c>
      <c r="C40" s="6">
        <v>370071.25000000081</v>
      </c>
      <c r="D40" s="6">
        <v>0</v>
      </c>
      <c r="E40" s="950"/>
      <c r="F40" s="950"/>
      <c r="G40" s="950"/>
      <c r="H40" s="950"/>
      <c r="I40" s="6">
        <v>0</v>
      </c>
    </row>
    <row r="41" spans="1:15">
      <c r="A41" s="218">
        <v>27</v>
      </c>
      <c r="B41" s="1" t="s">
        <v>188</v>
      </c>
      <c r="C41" s="6">
        <v>355268.40000000084</v>
      </c>
      <c r="D41" s="6">
        <v>0</v>
      </c>
      <c r="E41" s="6">
        <v>0</v>
      </c>
      <c r="F41" s="6">
        <v>36143.700000000004</v>
      </c>
      <c r="G41" s="6">
        <v>59533.360000000008</v>
      </c>
      <c r="H41" s="6">
        <v>143797.72999999998</v>
      </c>
      <c r="I41" s="6">
        <v>0</v>
      </c>
    </row>
    <row r="42" spans="1:15" ht="13.5" thickBot="1">
      <c r="A42" s="218">
        <v>28</v>
      </c>
      <c r="B42" s="7" t="s">
        <v>243</v>
      </c>
      <c r="C42" s="605">
        <f t="shared" ref="C42:D42" si="1">SUM(C29:C41)/13</f>
        <v>444085.5000000007</v>
      </c>
      <c r="D42" s="605">
        <f t="shared" si="1"/>
        <v>0</v>
      </c>
      <c r="E42" s="605">
        <f>(E29+E41)/2</f>
        <v>0</v>
      </c>
      <c r="F42" s="605">
        <f>(F29+F41)/2</f>
        <v>34624.699999999997</v>
      </c>
      <c r="G42" s="605">
        <f>(G29+G41)/2</f>
        <v>119035.24500000001</v>
      </c>
      <c r="H42" s="605">
        <f>(H29+H41)/2</f>
        <v>98447.864999999991</v>
      </c>
      <c r="I42" s="605">
        <f>SUM(I29:I41)/13</f>
        <v>0</v>
      </c>
    </row>
    <row r="43" spans="1:15" ht="13.5" thickTop="1">
      <c r="A43" s="218"/>
      <c r="B43" s="1"/>
      <c r="I43" s="15"/>
    </row>
    <row r="44" spans="1:15">
      <c r="A44" s="218"/>
    </row>
    <row r="45" spans="1:15">
      <c r="E45" s="216" t="str">
        <f>+B1</f>
        <v>Attachment 4</v>
      </c>
      <c r="J45" s="1" t="s">
        <v>147</v>
      </c>
    </row>
    <row r="46" spans="1:15">
      <c r="A46" s="285"/>
      <c r="B46" s="216"/>
      <c r="C46" s="286"/>
      <c r="D46" s="286"/>
      <c r="E46" s="811" t="str">
        <f>+B2</f>
        <v xml:space="preserve">Rate Base Worksheet </v>
      </c>
      <c r="F46" s="286"/>
      <c r="L46" s="13"/>
      <c r="M46" s="13"/>
      <c r="N46" s="13"/>
      <c r="O46" s="13"/>
    </row>
    <row r="47" spans="1:15" s="321" customFormat="1">
      <c r="A47" s="602"/>
      <c r="B47" s="216"/>
      <c r="C47" s="286"/>
      <c r="D47" s="286"/>
      <c r="E47" s="811" t="str">
        <f>+B3</f>
        <v>Transource Maryland, LLC</v>
      </c>
      <c r="F47" s="286"/>
      <c r="L47" s="13"/>
      <c r="M47" s="13"/>
      <c r="N47" s="13"/>
      <c r="O47" s="13"/>
    </row>
    <row r="48" spans="1:15" s="321" customFormat="1">
      <c r="A48" s="602"/>
      <c r="B48" s="606" t="s">
        <v>704</v>
      </c>
      <c r="C48" s="286"/>
      <c r="D48" s="286"/>
      <c r="E48" s="286"/>
      <c r="F48" s="286"/>
      <c r="G48" s="286"/>
      <c r="L48" s="13"/>
      <c r="M48" s="13"/>
      <c r="N48" s="13"/>
      <c r="O48" s="13"/>
    </row>
    <row r="49" spans="1:15" s="321" customFormat="1" ht="25.5" customHeight="1">
      <c r="A49" s="602"/>
      <c r="B49" s="216"/>
      <c r="C49" s="1012" t="s">
        <v>599</v>
      </c>
      <c r="D49" s="1012" t="s">
        <v>837</v>
      </c>
      <c r="E49" s="1012" t="s">
        <v>838</v>
      </c>
      <c r="F49" s="1012" t="s">
        <v>601</v>
      </c>
      <c r="L49" s="13"/>
      <c r="M49" s="13"/>
      <c r="N49" s="13"/>
      <c r="O49" s="13"/>
    </row>
    <row r="50" spans="1:15" s="321" customFormat="1" ht="12.75" customHeight="1">
      <c r="A50" s="602"/>
      <c r="B50" s="216"/>
      <c r="C50" s="1012"/>
      <c r="D50" s="1012"/>
      <c r="E50" s="1012"/>
      <c r="F50" s="1012"/>
      <c r="L50" s="13"/>
      <c r="M50" s="13"/>
      <c r="N50" s="13"/>
      <c r="O50" s="13"/>
    </row>
    <row r="51" spans="1:15" s="321" customFormat="1">
      <c r="A51" s="602"/>
      <c r="B51" s="216"/>
      <c r="C51" s="3" t="s">
        <v>190</v>
      </c>
      <c r="D51" s="3" t="s">
        <v>191</v>
      </c>
      <c r="E51" s="851" t="s">
        <v>192</v>
      </c>
      <c r="F51" s="604" t="s">
        <v>839</v>
      </c>
      <c r="L51" s="13"/>
      <c r="M51" s="13"/>
      <c r="N51" s="13"/>
      <c r="O51" s="13"/>
    </row>
    <row r="52" spans="1:15" s="321" customFormat="1" ht="25.5">
      <c r="A52" s="602"/>
      <c r="B52" s="216"/>
      <c r="C52" s="323" t="s">
        <v>598</v>
      </c>
      <c r="D52" s="323" t="s">
        <v>600</v>
      </c>
      <c r="E52" s="323" t="s">
        <v>600</v>
      </c>
      <c r="F52" s="323"/>
      <c r="L52" s="13"/>
      <c r="M52" s="13"/>
      <c r="N52" s="13"/>
      <c r="O52" s="13"/>
    </row>
    <row r="53" spans="1:15" s="321" customFormat="1">
      <c r="A53" s="602">
        <f>+A42+1</f>
        <v>29</v>
      </c>
      <c r="B53" s="5" t="s">
        <v>187</v>
      </c>
      <c r="C53" s="6">
        <v>9056719.8300000001</v>
      </c>
      <c r="D53" s="6">
        <v>18893.579999999987</v>
      </c>
      <c r="E53" s="6">
        <v>0</v>
      </c>
      <c r="F53" s="363">
        <f>+C53-D53-E53</f>
        <v>9037826.25</v>
      </c>
      <c r="L53" s="13"/>
      <c r="M53" s="13"/>
      <c r="N53" s="13"/>
      <c r="O53" s="13"/>
    </row>
    <row r="54" spans="1:15" s="321" customFormat="1">
      <c r="A54" s="602">
        <f>+A53+1</f>
        <v>30</v>
      </c>
      <c r="B54" s="5" t="s">
        <v>85</v>
      </c>
      <c r="C54" s="6">
        <v>9337315.6099999994</v>
      </c>
      <c r="D54" s="6">
        <v>19466.109999999986</v>
      </c>
      <c r="E54" s="6">
        <v>0</v>
      </c>
      <c r="F54" s="363">
        <f t="shared" ref="F54:F65" si="2">+C54-D54-E54</f>
        <v>9317849.5</v>
      </c>
      <c r="L54" s="13"/>
      <c r="M54" s="13"/>
      <c r="N54" s="13"/>
      <c r="O54" s="13"/>
    </row>
    <row r="55" spans="1:15" s="321" customFormat="1">
      <c r="A55" s="602">
        <f t="shared" ref="A55:A65" si="3">+A54+1</f>
        <v>31</v>
      </c>
      <c r="B55" s="1" t="s">
        <v>84</v>
      </c>
      <c r="C55" s="6">
        <v>9570085.9800000004</v>
      </c>
      <c r="D55" s="6">
        <v>19991.859999999986</v>
      </c>
      <c r="E55" s="6">
        <v>0</v>
      </c>
      <c r="F55" s="363">
        <f>+C55-D55-E55</f>
        <v>9550094.120000001</v>
      </c>
      <c r="L55" s="13"/>
      <c r="M55" s="13"/>
      <c r="N55" s="13"/>
      <c r="O55" s="13"/>
    </row>
    <row r="56" spans="1:15" s="321" customFormat="1">
      <c r="A56" s="602">
        <f t="shared" si="3"/>
        <v>32</v>
      </c>
      <c r="B56" s="1" t="s">
        <v>164</v>
      </c>
      <c r="C56" s="6">
        <v>9658598.0999999996</v>
      </c>
      <c r="D56" s="6">
        <v>20629.809999999987</v>
      </c>
      <c r="E56" s="6">
        <v>0</v>
      </c>
      <c r="F56" s="363">
        <f t="shared" si="2"/>
        <v>9637968.2899999991</v>
      </c>
      <c r="L56" s="13"/>
      <c r="M56" s="13"/>
      <c r="N56" s="13"/>
      <c r="O56" s="13"/>
    </row>
    <row r="57" spans="1:15" s="321" customFormat="1">
      <c r="A57" s="602">
        <f t="shared" si="3"/>
        <v>33</v>
      </c>
      <c r="B57" s="1" t="s">
        <v>76</v>
      </c>
      <c r="C57" s="6">
        <v>9815745.6199999992</v>
      </c>
      <c r="D57" s="6">
        <v>21173.449999999986</v>
      </c>
      <c r="E57" s="6">
        <v>0</v>
      </c>
      <c r="F57" s="363">
        <f t="shared" si="2"/>
        <v>9794572.1699999999</v>
      </c>
      <c r="L57" s="13"/>
      <c r="M57" s="13"/>
      <c r="N57" s="13"/>
      <c r="O57" s="13"/>
    </row>
    <row r="58" spans="1:15" s="321" customFormat="1">
      <c r="A58" s="602">
        <f t="shared" si="3"/>
        <v>34</v>
      </c>
      <c r="B58" s="1" t="s">
        <v>75</v>
      </c>
      <c r="C58" s="6">
        <v>9873269.8599999994</v>
      </c>
      <c r="D58" s="6">
        <v>21473.739999999987</v>
      </c>
      <c r="E58" s="6">
        <v>0</v>
      </c>
      <c r="F58" s="363">
        <f t="shared" si="2"/>
        <v>9851796.1199999992</v>
      </c>
      <c r="L58" s="13"/>
      <c r="M58" s="13"/>
      <c r="N58" s="13"/>
      <c r="O58" s="13"/>
    </row>
    <row r="59" spans="1:15" s="321" customFormat="1">
      <c r="A59" s="602">
        <f t="shared" si="3"/>
        <v>35</v>
      </c>
      <c r="B59" s="1" t="s">
        <v>92</v>
      </c>
      <c r="C59" s="6">
        <v>9922698.1999999993</v>
      </c>
      <c r="D59" s="6">
        <v>3371.4999999999854</v>
      </c>
      <c r="E59" s="6">
        <v>0</v>
      </c>
      <c r="F59" s="363">
        <f t="shared" si="2"/>
        <v>9919326.6999999993</v>
      </c>
      <c r="L59" s="13"/>
      <c r="M59" s="13"/>
      <c r="N59" s="13"/>
      <c r="O59" s="13"/>
    </row>
    <row r="60" spans="1:15" s="321" customFormat="1">
      <c r="A60" s="602">
        <f t="shared" si="3"/>
        <v>36</v>
      </c>
      <c r="B60" s="1" t="s">
        <v>82</v>
      </c>
      <c r="C60" s="6">
        <v>9955774.2100000009</v>
      </c>
      <c r="D60" s="6">
        <v>3519.2499999999868</v>
      </c>
      <c r="E60" s="6">
        <v>0</v>
      </c>
      <c r="F60" s="363">
        <f t="shared" si="2"/>
        <v>9952254.9600000009</v>
      </c>
      <c r="L60" s="13"/>
      <c r="M60" s="13"/>
      <c r="N60" s="13"/>
      <c r="O60" s="13"/>
    </row>
    <row r="61" spans="1:15" s="321" customFormat="1">
      <c r="A61" s="602">
        <f t="shared" si="3"/>
        <v>37</v>
      </c>
      <c r="B61" s="1" t="s">
        <v>165</v>
      </c>
      <c r="C61" s="6">
        <v>10068958.460000001</v>
      </c>
      <c r="D61" s="6">
        <v>3715.5199999999882</v>
      </c>
      <c r="E61" s="6">
        <v>0</v>
      </c>
      <c r="F61" s="363">
        <f t="shared" si="2"/>
        <v>10065242.940000001</v>
      </c>
      <c r="L61" s="13"/>
      <c r="M61" s="13"/>
      <c r="N61" s="13"/>
      <c r="O61" s="13"/>
    </row>
    <row r="62" spans="1:15" s="321" customFormat="1">
      <c r="A62" s="602">
        <f t="shared" si="3"/>
        <v>38</v>
      </c>
      <c r="B62" s="1" t="s">
        <v>80</v>
      </c>
      <c r="C62" s="6">
        <v>10133177.83</v>
      </c>
      <c r="D62" s="6">
        <v>3836.1299999999883</v>
      </c>
      <c r="E62" s="6">
        <v>0</v>
      </c>
      <c r="F62" s="363">
        <f t="shared" si="2"/>
        <v>10129341.699999999</v>
      </c>
      <c r="L62" s="13"/>
      <c r="M62" s="13"/>
      <c r="N62" s="13"/>
      <c r="O62" s="13"/>
    </row>
    <row r="63" spans="1:15" s="321" customFormat="1">
      <c r="A63" s="602">
        <f t="shared" si="3"/>
        <v>39</v>
      </c>
      <c r="B63" s="1" t="s">
        <v>86</v>
      </c>
      <c r="C63" s="6">
        <v>10590640.119999999</v>
      </c>
      <c r="D63" s="6">
        <v>3934.6699999999896</v>
      </c>
      <c r="E63" s="6">
        <v>0</v>
      </c>
      <c r="F63" s="363">
        <f t="shared" si="2"/>
        <v>10586705.449999999</v>
      </c>
      <c r="L63" s="13"/>
      <c r="M63" s="13"/>
      <c r="N63" s="13"/>
      <c r="O63" s="13"/>
    </row>
    <row r="64" spans="1:15" s="321" customFormat="1">
      <c r="A64" s="602">
        <f t="shared" si="3"/>
        <v>40</v>
      </c>
      <c r="B64" s="1" t="s">
        <v>79</v>
      </c>
      <c r="C64" s="6">
        <v>13353452.199999999</v>
      </c>
      <c r="D64" s="6">
        <v>4480.3999999999905</v>
      </c>
      <c r="E64" s="6">
        <v>0</v>
      </c>
      <c r="F64" s="363">
        <f t="shared" si="2"/>
        <v>13348971.799999999</v>
      </c>
      <c r="L64" s="13"/>
      <c r="M64" s="13"/>
      <c r="N64" s="13"/>
      <c r="O64" s="13"/>
    </row>
    <row r="65" spans="1:16" s="321" customFormat="1">
      <c r="A65" s="602">
        <f t="shared" si="3"/>
        <v>41</v>
      </c>
      <c r="B65" s="1" t="s">
        <v>188</v>
      </c>
      <c r="C65" s="6">
        <v>14116631.17</v>
      </c>
      <c r="D65" s="6">
        <v>6877.6899999999914</v>
      </c>
      <c r="E65" s="6">
        <v>0</v>
      </c>
      <c r="F65" s="363">
        <f t="shared" si="2"/>
        <v>14109753.48</v>
      </c>
      <c r="L65" s="13"/>
      <c r="M65" s="13"/>
      <c r="N65" s="13"/>
      <c r="O65" s="13"/>
    </row>
    <row r="66" spans="1:16" s="321" customFormat="1" ht="13.5" thickBot="1">
      <c r="A66" s="602"/>
      <c r="B66" s="216"/>
      <c r="C66" s="605">
        <f>+F66+D66</f>
        <v>10419466.706923075</v>
      </c>
      <c r="D66" s="605">
        <f>SUM(D53:D65)/13</f>
        <v>11643.362307692294</v>
      </c>
      <c r="E66" s="605">
        <f>SUM(E53:E65)/13</f>
        <v>0</v>
      </c>
      <c r="F66" s="605">
        <f>SUM(F53:F65)/13</f>
        <v>10407823.344615383</v>
      </c>
      <c r="L66" s="13"/>
      <c r="M66" s="13"/>
      <c r="N66" s="13"/>
      <c r="O66" s="13"/>
    </row>
    <row r="67" spans="1:16" s="321" customFormat="1" ht="13.5" thickTop="1">
      <c r="A67" s="602"/>
      <c r="B67" s="216"/>
      <c r="C67" s="286"/>
      <c r="D67" s="286"/>
      <c r="E67" s="286"/>
      <c r="F67" s="286"/>
      <c r="G67" s="286"/>
      <c r="L67" s="13"/>
      <c r="M67" s="13"/>
      <c r="N67" s="13"/>
      <c r="O67" s="13"/>
    </row>
    <row r="68" spans="1:16">
      <c r="A68" s="285"/>
      <c r="B68" s="607" t="s">
        <v>826</v>
      </c>
      <c r="C68" s="286"/>
      <c r="D68" s="286"/>
      <c r="E68" s="286"/>
      <c r="F68" s="287"/>
      <c r="G68" s="287"/>
      <c r="H68" s="215"/>
      <c r="I68" s="215"/>
      <c r="J68" s="217"/>
      <c r="K68" s="13"/>
      <c r="L68" s="13"/>
      <c r="M68" s="13"/>
      <c r="N68" s="13"/>
      <c r="O68" s="13"/>
    </row>
    <row r="69" spans="1:16">
      <c r="A69" s="285"/>
      <c r="B69" s="216" t="s">
        <v>190</v>
      </c>
      <c r="C69" s="216" t="s">
        <v>191</v>
      </c>
      <c r="D69" s="844" t="s">
        <v>756</v>
      </c>
      <c r="E69" s="844" t="s">
        <v>757</v>
      </c>
      <c r="F69" s="216" t="s">
        <v>192</v>
      </c>
      <c r="G69" s="216" t="s">
        <v>193</v>
      </c>
      <c r="H69" s="264" t="s">
        <v>195</v>
      </c>
      <c r="I69" s="264" t="s">
        <v>194</v>
      </c>
      <c r="J69" s="264" t="s">
        <v>196</v>
      </c>
      <c r="K69" s="264" t="s">
        <v>197</v>
      </c>
      <c r="L69" s="13"/>
      <c r="M69" s="13"/>
      <c r="N69" s="13"/>
      <c r="O69" s="13"/>
      <c r="P69" s="13"/>
    </row>
    <row r="70" spans="1:16" ht="63.75">
      <c r="A70" s="285"/>
      <c r="B70" s="669" t="s">
        <v>297</v>
      </c>
      <c r="C70" s="357"/>
      <c r="D70" s="670" t="s">
        <v>758</v>
      </c>
      <c r="E70" s="670" t="s">
        <v>759</v>
      </c>
      <c r="F70" s="670" t="s">
        <v>11</v>
      </c>
      <c r="G70" s="670" t="s">
        <v>298</v>
      </c>
      <c r="H70" s="670" t="s">
        <v>639</v>
      </c>
      <c r="I70" s="670" t="s">
        <v>637</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2"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71" t="s">
        <v>13</v>
      </c>
      <c r="D73" s="672"/>
      <c r="E73" s="672"/>
      <c r="F73" s="585">
        <f>SUM(F71:F72)</f>
        <v>0</v>
      </c>
      <c r="G73" s="672"/>
      <c r="H73" s="673"/>
      <c r="I73" s="673"/>
      <c r="J73" s="672"/>
      <c r="K73" s="674">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68" t="s">
        <v>176</v>
      </c>
    </row>
    <row r="77" spans="1:16" ht="18" customHeight="1">
      <c r="A77" s="322" t="s">
        <v>62</v>
      </c>
      <c r="B77" s="268" t="s">
        <v>867</v>
      </c>
      <c r="C77" s="257"/>
      <c r="D77" s="257"/>
      <c r="E77" s="257"/>
      <c r="F77" s="257"/>
      <c r="G77" s="257"/>
      <c r="H77" s="257"/>
      <c r="I77" s="257"/>
      <c r="J77" s="257"/>
      <c r="K77" s="257"/>
    </row>
    <row r="78" spans="1:16" s="215" customFormat="1" ht="48.75" customHeight="1">
      <c r="A78" s="322" t="s">
        <v>63</v>
      </c>
      <c r="B78" s="986" t="s">
        <v>707</v>
      </c>
      <c r="C78" s="986"/>
      <c r="D78" s="986"/>
      <c r="E78" s="986"/>
      <c r="F78" s="986"/>
      <c r="G78" s="986"/>
      <c r="H78" s="986"/>
      <c r="I78" s="986"/>
      <c r="J78" s="801"/>
      <c r="K78" s="443"/>
    </row>
    <row r="79" spans="1:16" ht="27.75" customHeight="1">
      <c r="A79" s="322" t="s">
        <v>64</v>
      </c>
      <c r="B79" s="986" t="s">
        <v>505</v>
      </c>
      <c r="C79" s="986"/>
      <c r="D79" s="986"/>
      <c r="E79" s="986"/>
      <c r="F79" s="986"/>
      <c r="G79" s="986"/>
      <c r="H79" s="986"/>
      <c r="I79" s="986"/>
      <c r="J79" s="801"/>
      <c r="K79" s="801"/>
    </row>
    <row r="80" spans="1:16" ht="12.75" customHeight="1">
      <c r="A80" s="322" t="s">
        <v>65</v>
      </c>
      <c r="B80" s="986" t="s">
        <v>334</v>
      </c>
      <c r="C80" s="986"/>
      <c r="D80" s="986"/>
      <c r="E80" s="986"/>
      <c r="F80" s="986"/>
      <c r="G80" s="986"/>
      <c r="H80" s="986"/>
      <c r="I80" s="986"/>
      <c r="J80" s="801"/>
      <c r="K80" s="801"/>
      <c r="L80" s="217"/>
    </row>
    <row r="81" spans="1:12" ht="33.75" customHeight="1">
      <c r="A81" s="322" t="s">
        <v>66</v>
      </c>
      <c r="B81" s="986" t="s">
        <v>869</v>
      </c>
      <c r="C81" s="986"/>
      <c r="D81" s="986"/>
      <c r="E81" s="986"/>
      <c r="F81" s="986"/>
      <c r="G81" s="986"/>
      <c r="H81" s="986"/>
      <c r="I81" s="986"/>
    </row>
    <row r="82" spans="1:12" s="215" customFormat="1" ht="60.75" customHeight="1">
      <c r="A82" s="322" t="s">
        <v>67</v>
      </c>
      <c r="B82" s="986" t="s">
        <v>636</v>
      </c>
      <c r="C82" s="986"/>
      <c r="D82" s="986"/>
      <c r="E82" s="986"/>
      <c r="F82" s="986"/>
      <c r="G82" s="986"/>
      <c r="H82" s="986"/>
      <c r="I82" s="986"/>
      <c r="J82" s="802"/>
      <c r="K82" s="802"/>
    </row>
    <row r="83" spans="1:12" ht="29.25" customHeight="1">
      <c r="A83" s="322" t="s">
        <v>68</v>
      </c>
      <c r="B83" s="1009" t="s">
        <v>705</v>
      </c>
      <c r="C83" s="1009"/>
      <c r="D83" s="1009"/>
      <c r="E83" s="1009"/>
      <c r="F83" s="1009"/>
      <c r="G83" s="1009"/>
      <c r="H83" s="1009"/>
      <c r="I83" s="1009"/>
      <c r="J83" s="802"/>
      <c r="K83" s="798"/>
    </row>
    <row r="84" spans="1:12" ht="18" customHeight="1">
      <c r="A84" s="322" t="s">
        <v>69</v>
      </c>
      <c r="B84" s="985" t="s">
        <v>638</v>
      </c>
      <c r="C84" s="985"/>
      <c r="D84" s="985"/>
      <c r="E84" s="985"/>
      <c r="F84" s="985"/>
      <c r="G84" s="985"/>
      <c r="H84" s="985"/>
      <c r="I84" s="985"/>
      <c r="J84" s="798"/>
      <c r="K84" s="798"/>
    </row>
    <row r="85" spans="1:12" ht="21.75" customHeight="1">
      <c r="A85" s="322" t="s">
        <v>70</v>
      </c>
      <c r="B85" s="985" t="s">
        <v>760</v>
      </c>
      <c r="C85" s="985"/>
      <c r="D85" s="985"/>
      <c r="E85" s="985"/>
      <c r="F85" s="985"/>
      <c r="G85" s="985"/>
      <c r="H85" s="985"/>
      <c r="I85" s="985"/>
    </row>
    <row r="86" spans="1:12" s="321" customFormat="1" ht="12.75" customHeight="1">
      <c r="A86" s="322" t="s">
        <v>71</v>
      </c>
      <c r="B86" s="986" t="s">
        <v>825</v>
      </c>
      <c r="C86" s="986"/>
      <c r="D86" s="986"/>
      <c r="E86" s="986"/>
      <c r="F86" s="986"/>
      <c r="G86" s="986"/>
      <c r="H86" s="986"/>
      <c r="I86" s="986"/>
      <c r="J86" s="850"/>
      <c r="K86" s="850"/>
      <c r="L86" s="217"/>
    </row>
  </sheetData>
  <customSheetViews>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F04A2B9A-C6FE-4FEB-AD1E-2CF9AC309BE4}" scale="85" showPageBreaks="1" printArea="1">
      <selection activeCell="E6" sqref="E6"/>
      <pageMargins left="0.7" right="0.7" top="0.75" bottom="0.75" header="0.3" footer="0.3"/>
      <pageSetup scale="55" orientation="landscape" r:id="rId3"/>
    </customSheetView>
  </customSheetViews>
  <mergeCells count="20">
    <mergeCell ref="B86:I86"/>
    <mergeCell ref="E49:E50"/>
    <mergeCell ref="B81:I81"/>
    <mergeCell ref="B85:I85"/>
    <mergeCell ref="B84:I84"/>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s>
  <phoneticPr fontId="0" type="noConversion"/>
  <pageMargins left="0.25" right="0.25" top="0.75" bottom="0.75" header="0.3" footer="0.3"/>
  <pageSetup scale="55"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6"/>
  <sheetViews>
    <sheetView view="pageBreakPreview" zoomScale="80" zoomScaleNormal="90" zoomScaleSheetLayoutView="80" workbookViewId="0"/>
  </sheetViews>
  <sheetFormatPr defaultColWidth="8.88671875" defaultRowHeight="15" customHeight="1"/>
  <cols>
    <col min="1" max="1" width="6.6640625" style="855" customWidth="1"/>
    <col min="2" max="2" width="35" style="888" customWidth="1"/>
    <col min="3" max="3" width="14.77734375" style="855" customWidth="1"/>
    <col min="4" max="4" width="14.109375" style="855" customWidth="1"/>
    <col min="5" max="5" width="13" style="855" customWidth="1"/>
    <col min="6" max="6" width="13.109375" style="855" customWidth="1"/>
    <col min="7" max="7" width="15.88671875" style="855" customWidth="1"/>
    <col min="8" max="8" width="39.33203125" style="855" customWidth="1"/>
    <col min="9" max="9" width="8.88671875" style="855"/>
    <col min="10" max="10" width="27.88671875" style="855" customWidth="1"/>
    <col min="11" max="16384" width="8.88671875" style="855"/>
  </cols>
  <sheetData>
    <row r="1" spans="2:10" ht="15" customHeight="1">
      <c r="B1" s="1018" t="str">
        <f>+'Attachment H-30A'!D5</f>
        <v>Transource Maryland, LLC</v>
      </c>
      <c r="C1" s="1018"/>
      <c r="D1" s="1018"/>
      <c r="E1" s="1018"/>
      <c r="F1" s="1018"/>
      <c r="G1" s="1018"/>
      <c r="H1" s="931" t="str">
        <f>+'Attachment H-30A'!J3</f>
        <v>For  the 12 months ended 12/31/20</v>
      </c>
      <c r="I1" s="854"/>
      <c r="J1" s="854"/>
    </row>
    <row r="2" spans="2:10" ht="15" customHeight="1">
      <c r="B2" s="1019" t="s">
        <v>816</v>
      </c>
      <c r="C2" s="1019"/>
      <c r="D2" s="1019"/>
      <c r="E2" s="1019"/>
      <c r="F2" s="1019"/>
      <c r="G2" s="1019"/>
      <c r="H2" s="931" t="s">
        <v>602</v>
      </c>
      <c r="I2" s="854"/>
      <c r="J2" s="854"/>
    </row>
    <row r="3" spans="2:10" ht="15" customHeight="1">
      <c r="B3" s="1018" t="s">
        <v>817</v>
      </c>
      <c r="C3" s="1018"/>
      <c r="D3" s="1018"/>
      <c r="E3" s="1018"/>
      <c r="F3" s="1018"/>
      <c r="G3" s="1018"/>
      <c r="H3" s="853"/>
      <c r="I3" s="854"/>
      <c r="J3" s="854"/>
    </row>
    <row r="4" spans="2:10" s="857" customFormat="1" ht="15" customHeight="1">
      <c r="B4" s="912"/>
      <c r="C4" s="912"/>
      <c r="D4" s="912"/>
      <c r="E4" s="912"/>
      <c r="F4" s="912"/>
      <c r="G4" s="912"/>
      <c r="H4" s="931"/>
      <c r="I4" s="856"/>
      <c r="J4" s="854"/>
    </row>
    <row r="5" spans="2:10" s="859" customFormat="1" ht="15" customHeight="1">
      <c r="H5" s="861"/>
      <c r="J5" s="918"/>
    </row>
    <row r="6" spans="2:10" s="859" customFormat="1" ht="15" customHeight="1">
      <c r="B6" s="858" t="s">
        <v>827</v>
      </c>
      <c r="J6" s="918"/>
    </row>
    <row r="7" spans="2:10" s="859" customFormat="1" ht="15" customHeight="1">
      <c r="B7" s="858" t="s">
        <v>789</v>
      </c>
      <c r="J7" s="918"/>
    </row>
    <row r="8" spans="2:10" s="859" customFormat="1" ht="15" customHeight="1">
      <c r="B8" s="858"/>
      <c r="J8" s="918"/>
    </row>
    <row r="9" spans="2:10" s="918" customFormat="1" ht="15" customHeight="1">
      <c r="B9" s="865" t="s">
        <v>785</v>
      </c>
      <c r="C9" s="866"/>
      <c r="D9" s="867"/>
      <c r="E9" s="868"/>
      <c r="F9" s="869"/>
      <c r="G9" s="870"/>
      <c r="H9" s="869"/>
    </row>
    <row r="10" spans="2:10" s="918" customFormat="1" ht="15" customHeight="1">
      <c r="B10" s="1016" t="s">
        <v>804</v>
      </c>
      <c r="C10" s="1017"/>
      <c r="D10" s="1017"/>
      <c r="E10" s="1017"/>
      <c r="F10" s="1017"/>
      <c r="G10" s="1017"/>
      <c r="H10" s="869"/>
    </row>
    <row r="11" spans="2:10" s="918" customFormat="1" ht="15" customHeight="1">
      <c r="B11" s="871" t="s">
        <v>828</v>
      </c>
      <c r="C11" s="869"/>
      <c r="D11" s="863"/>
      <c r="E11" s="863"/>
      <c r="F11" s="868"/>
      <c r="G11" s="868"/>
      <c r="H11" s="869"/>
    </row>
    <row r="12" spans="2:10" s="918" customFormat="1" ht="15" customHeight="1">
      <c r="B12" s="871" t="s">
        <v>786</v>
      </c>
      <c r="C12" s="869"/>
      <c r="D12" s="863"/>
      <c r="E12" s="863"/>
      <c r="F12" s="868"/>
      <c r="G12" s="868"/>
      <c r="H12" s="869"/>
    </row>
    <row r="13" spans="2:10" s="918" customFormat="1" ht="15" customHeight="1">
      <c r="B13" s="871" t="s">
        <v>815</v>
      </c>
      <c r="C13" s="869"/>
      <c r="D13" s="863"/>
      <c r="E13" s="863"/>
      <c r="F13" s="868"/>
      <c r="G13" s="868"/>
      <c r="H13" s="869"/>
    </row>
    <row r="14" spans="2:10" s="859" customFormat="1" ht="15" customHeight="1">
      <c r="B14" s="858"/>
      <c r="J14" s="918"/>
    </row>
    <row r="15" spans="2:10" s="859" customFormat="1" ht="15" customHeight="1">
      <c r="B15" s="860" t="s">
        <v>62</v>
      </c>
      <c r="C15" s="860" t="s">
        <v>63</v>
      </c>
      <c r="D15" s="860" t="s">
        <v>64</v>
      </c>
      <c r="E15" s="860" t="s">
        <v>65</v>
      </c>
      <c r="F15" s="860" t="s">
        <v>67</v>
      </c>
      <c r="G15" s="860" t="s">
        <v>68</v>
      </c>
      <c r="H15" s="860" t="s">
        <v>69</v>
      </c>
      <c r="J15" s="918"/>
    </row>
    <row r="16" spans="2:10" s="859" customFormat="1" ht="15" customHeight="1">
      <c r="B16" s="858"/>
      <c r="D16" s="860"/>
      <c r="E16" s="860"/>
      <c r="F16" s="860"/>
      <c r="G16" s="860"/>
      <c r="J16" s="918"/>
    </row>
    <row r="17" spans="1:10" s="859" customFormat="1" ht="15" customHeight="1">
      <c r="B17" s="858" t="s">
        <v>781</v>
      </c>
      <c r="C17" s="860" t="s">
        <v>13</v>
      </c>
      <c r="D17" s="860" t="s">
        <v>803</v>
      </c>
      <c r="E17" s="860" t="s">
        <v>16</v>
      </c>
      <c r="F17" s="860" t="s">
        <v>777</v>
      </c>
      <c r="G17" s="860" t="s">
        <v>778</v>
      </c>
      <c r="J17" s="918"/>
    </row>
    <row r="18" spans="1:10" s="859" customFormat="1" ht="15" customHeight="1">
      <c r="A18" s="892" t="s">
        <v>594</v>
      </c>
      <c r="B18" s="858"/>
      <c r="C18" s="860"/>
      <c r="D18" s="860" t="s">
        <v>802</v>
      </c>
      <c r="E18" s="860" t="s">
        <v>779</v>
      </c>
      <c r="F18" s="860" t="s">
        <v>779</v>
      </c>
      <c r="G18" s="860" t="s">
        <v>779</v>
      </c>
      <c r="H18" s="860" t="s">
        <v>784</v>
      </c>
      <c r="J18" s="918"/>
    </row>
    <row r="19" spans="1:10" s="918" customFormat="1" ht="16.5" customHeight="1">
      <c r="A19" s="860">
        <v>1</v>
      </c>
      <c r="B19" s="975" t="s">
        <v>911</v>
      </c>
      <c r="C19" s="920">
        <v>0</v>
      </c>
      <c r="D19" s="921">
        <v>0</v>
      </c>
      <c r="E19" s="921">
        <v>0</v>
      </c>
      <c r="F19" s="921">
        <v>0</v>
      </c>
      <c r="G19" s="921">
        <v>0</v>
      </c>
      <c r="H19" s="974" t="s">
        <v>912</v>
      </c>
      <c r="I19" s="869"/>
    </row>
    <row r="20" spans="1:10" s="918" customFormat="1" ht="16.5" customHeight="1">
      <c r="A20" s="860">
        <f>+A19+1</f>
        <v>2</v>
      </c>
      <c r="B20" s="975" t="s">
        <v>913</v>
      </c>
      <c r="C20" s="920">
        <v>0</v>
      </c>
      <c r="D20" s="920">
        <v>0</v>
      </c>
      <c r="E20" s="921">
        <v>0</v>
      </c>
      <c r="F20" s="921">
        <v>0</v>
      </c>
      <c r="G20" s="921">
        <v>0</v>
      </c>
      <c r="H20" s="974" t="s">
        <v>914</v>
      </c>
      <c r="I20" s="869"/>
    </row>
    <row r="21" spans="1:10" s="918" customFormat="1" ht="16.5" customHeight="1">
      <c r="A21" s="860">
        <f t="shared" ref="A21:A32" si="0">+A20+1</f>
        <v>3</v>
      </c>
      <c r="B21" s="975" t="s">
        <v>915</v>
      </c>
      <c r="C21" s="920">
        <v>0</v>
      </c>
      <c r="D21" s="921">
        <v>0</v>
      </c>
      <c r="E21" s="921">
        <v>0</v>
      </c>
      <c r="F21" s="921">
        <v>0</v>
      </c>
      <c r="G21" s="921">
        <v>0</v>
      </c>
      <c r="H21" s="974" t="s">
        <v>914</v>
      </c>
      <c r="I21" s="869"/>
    </row>
    <row r="22" spans="1:10" s="918" customFormat="1" ht="16.5" customHeight="1">
      <c r="A22" s="860">
        <f t="shared" si="0"/>
        <v>4</v>
      </c>
      <c r="B22" s="975" t="s">
        <v>916</v>
      </c>
      <c r="C22" s="920">
        <v>13114.38</v>
      </c>
      <c r="D22" s="921">
        <v>0</v>
      </c>
      <c r="E22" s="921">
        <v>13114.38</v>
      </c>
      <c r="F22" s="921">
        <v>0</v>
      </c>
      <c r="G22" s="921">
        <v>0</v>
      </c>
      <c r="H22" s="974" t="s">
        <v>917</v>
      </c>
      <c r="I22" s="869"/>
    </row>
    <row r="23" spans="1:10" s="918" customFormat="1" ht="15" customHeight="1">
      <c r="A23" s="860">
        <f t="shared" si="0"/>
        <v>5</v>
      </c>
      <c r="B23" s="975" t="s">
        <v>918</v>
      </c>
      <c r="C23" s="920">
        <v>39983.620000000003</v>
      </c>
      <c r="D23" s="920">
        <v>0</v>
      </c>
      <c r="E23" s="920">
        <v>39983.620000000003</v>
      </c>
      <c r="F23" s="920">
        <v>0</v>
      </c>
      <c r="G23" s="920">
        <v>0</v>
      </c>
      <c r="H23" s="974" t="s">
        <v>919</v>
      </c>
      <c r="I23" s="869"/>
    </row>
    <row r="24" spans="1:10" s="918" customFormat="1" ht="15" customHeight="1">
      <c r="A24" s="860">
        <f t="shared" si="0"/>
        <v>6</v>
      </c>
      <c r="B24" s="975"/>
      <c r="C24" s="920"/>
      <c r="D24" s="921"/>
      <c r="E24" s="920"/>
      <c r="F24" s="920"/>
      <c r="G24" s="921"/>
      <c r="H24" s="877"/>
      <c r="I24" s="869"/>
    </row>
    <row r="25" spans="1:10" s="918" customFormat="1" ht="15" customHeight="1">
      <c r="A25" s="860">
        <f t="shared" si="0"/>
        <v>7</v>
      </c>
      <c r="B25" s="975"/>
      <c r="C25" s="920"/>
      <c r="D25" s="920"/>
      <c r="E25" s="920"/>
      <c r="F25" s="921"/>
      <c r="G25" s="921"/>
      <c r="H25" s="877"/>
      <c r="I25" s="869"/>
    </row>
    <row r="26" spans="1:10" s="918" customFormat="1" ht="15" customHeight="1">
      <c r="A26" s="860">
        <f t="shared" si="0"/>
        <v>8</v>
      </c>
      <c r="B26" s="975"/>
      <c r="C26" s="920"/>
      <c r="D26" s="920"/>
      <c r="E26" s="920"/>
      <c r="F26" s="921"/>
      <c r="G26" s="921"/>
      <c r="H26" s="877"/>
      <c r="I26" s="869"/>
    </row>
    <row r="27" spans="1:10" s="918" customFormat="1" ht="15" customHeight="1">
      <c r="A27" s="860">
        <f t="shared" si="0"/>
        <v>9</v>
      </c>
      <c r="B27" s="919"/>
      <c r="C27" s="920"/>
      <c r="D27" s="920"/>
      <c r="E27" s="920"/>
      <c r="F27" s="921"/>
      <c r="G27" s="921"/>
      <c r="H27" s="877"/>
      <c r="I27" s="869"/>
    </row>
    <row r="28" spans="1:10" s="918" customFormat="1" ht="15" customHeight="1">
      <c r="A28" s="860">
        <f t="shared" si="0"/>
        <v>10</v>
      </c>
      <c r="B28" s="919"/>
      <c r="C28" s="920"/>
      <c r="D28" s="920"/>
      <c r="E28" s="920"/>
      <c r="F28" s="920"/>
      <c r="G28" s="920"/>
      <c r="H28" s="877"/>
      <c r="I28" s="869"/>
    </row>
    <row r="29" spans="1:10" s="918" customFormat="1" ht="15" customHeight="1">
      <c r="A29" s="860">
        <f t="shared" si="0"/>
        <v>11</v>
      </c>
      <c r="B29" s="879" t="s">
        <v>824</v>
      </c>
      <c r="C29" s="880">
        <f>SUBTOTAL(9,C19:C28)</f>
        <v>53098</v>
      </c>
      <c r="D29" s="880">
        <f>SUM(D19:D28)</f>
        <v>0</v>
      </c>
      <c r="E29" s="880">
        <f>SUM(E19:E28)</f>
        <v>53098</v>
      </c>
      <c r="F29" s="880">
        <f>SUM(F19:F28)</f>
        <v>0</v>
      </c>
      <c r="G29" s="880">
        <f>SUM(G19:G28)</f>
        <v>0</v>
      </c>
      <c r="H29" s="881"/>
      <c r="I29" s="869"/>
    </row>
    <row r="30" spans="1:10" s="918" customFormat="1" ht="15" customHeight="1">
      <c r="A30" s="860">
        <f t="shared" si="0"/>
        <v>12</v>
      </c>
      <c r="B30" s="879" t="s">
        <v>782</v>
      </c>
      <c r="C30" s="942"/>
      <c r="D30" s="943"/>
      <c r="E30" s="947"/>
      <c r="F30" s="943"/>
      <c r="G30" s="945">
        <f>+'Attachment H-30A'!$I$197</f>
        <v>1</v>
      </c>
      <c r="H30" s="870"/>
      <c r="I30" s="869"/>
    </row>
    <row r="31" spans="1:10" s="918" customFormat="1" ht="15" customHeight="1">
      <c r="A31" s="860">
        <f t="shared" si="0"/>
        <v>13</v>
      </c>
      <c r="B31" s="941" t="s">
        <v>783</v>
      </c>
      <c r="C31" s="938"/>
      <c r="D31" s="926"/>
      <c r="E31" s="948"/>
      <c r="F31" s="935">
        <f>+'Attachment H-30A'!$G$83</f>
        <v>1</v>
      </c>
      <c r="G31" s="947"/>
      <c r="H31" s="870"/>
      <c r="I31" s="869"/>
    </row>
    <row r="32" spans="1:10" s="918" customFormat="1" ht="15" customHeight="1" thickBot="1">
      <c r="A32" s="860">
        <f t="shared" si="0"/>
        <v>14</v>
      </c>
      <c r="B32" s="946" t="s">
        <v>841</v>
      </c>
      <c r="C32" s="939">
        <f>+SUM(E32:G32)</f>
        <v>53098</v>
      </c>
      <c r="D32" s="949"/>
      <c r="E32" s="934">
        <f>+E29</f>
        <v>53098</v>
      </c>
      <c r="F32" s="940">
        <f>+F29*F31</f>
        <v>0</v>
      </c>
      <c r="G32" s="940">
        <f>+G29*G30</f>
        <v>0</v>
      </c>
      <c r="H32" s="870"/>
      <c r="I32" s="869"/>
    </row>
    <row r="33" spans="1:10" s="918" customFormat="1" ht="15" customHeight="1" thickTop="1">
      <c r="A33" s="860"/>
      <c r="B33" s="869"/>
      <c r="C33" s="933"/>
      <c r="D33" s="864"/>
      <c r="E33" s="864"/>
      <c r="F33" s="864"/>
      <c r="G33" s="864"/>
      <c r="H33" s="870"/>
      <c r="I33" s="869"/>
    </row>
    <row r="34" spans="1:10" s="859" customFormat="1" ht="15" customHeight="1">
      <c r="B34" s="1014" t="str">
        <f>+B1</f>
        <v>Transource Maryland, LLC</v>
      </c>
      <c r="C34" s="1015"/>
      <c r="D34" s="1015"/>
      <c r="E34" s="1015"/>
      <c r="F34" s="1015"/>
      <c r="G34" s="1015"/>
      <c r="H34" s="1015"/>
      <c r="I34" s="863"/>
      <c r="J34" s="918"/>
    </row>
    <row r="35" spans="1:10" s="859" customFormat="1" ht="15" customHeight="1">
      <c r="B35" s="1014" t="str">
        <f>+B2</f>
        <v>Attachment 4a - Accumulated Deferred Income Taxes (ADIT) Worksheet</v>
      </c>
      <c r="C35" s="1015"/>
      <c r="D35" s="1015"/>
      <c r="E35" s="1015"/>
      <c r="F35" s="1015"/>
      <c r="G35" s="1015"/>
      <c r="H35" s="1015"/>
      <c r="I35" s="863"/>
      <c r="J35" s="918"/>
    </row>
    <row r="36" spans="1:10" s="859" customFormat="1" ht="15" customHeight="1">
      <c r="B36" s="1014" t="str">
        <f>+B3</f>
        <v>Beginning of Rate Year and Rate Year Average</v>
      </c>
      <c r="C36" s="1015"/>
      <c r="D36" s="1015"/>
      <c r="E36" s="1015"/>
      <c r="F36" s="1015"/>
      <c r="G36" s="1015"/>
      <c r="H36" s="1015"/>
      <c r="I36" s="863"/>
      <c r="J36" s="918"/>
    </row>
    <row r="37" spans="1:10" s="859" customFormat="1" ht="9.75" customHeight="1">
      <c r="B37" s="874"/>
      <c r="C37" s="874"/>
      <c r="D37" s="874"/>
      <c r="E37" s="874"/>
      <c r="F37" s="874"/>
      <c r="G37" s="874"/>
      <c r="H37" s="874"/>
      <c r="I37" s="863"/>
      <c r="J37" s="918"/>
    </row>
    <row r="38" spans="1:10" s="918" customFormat="1" ht="15" customHeight="1">
      <c r="B38" s="865" t="s">
        <v>842</v>
      </c>
      <c r="C38" s="863"/>
      <c r="D38" s="868"/>
      <c r="E38" s="867"/>
      <c r="F38" s="869"/>
      <c r="G38" s="884"/>
      <c r="H38" s="931" t="s">
        <v>147</v>
      </c>
    </row>
    <row r="39" spans="1:10" s="918" customFormat="1" ht="15" customHeight="1">
      <c r="B39" s="1016" t="s">
        <v>804</v>
      </c>
      <c r="C39" s="1017"/>
      <c r="D39" s="1017"/>
      <c r="E39" s="1017"/>
      <c r="F39" s="1017"/>
      <c r="G39" s="1017"/>
      <c r="H39" s="869"/>
    </row>
    <row r="40" spans="1:10" s="918" customFormat="1" ht="15" customHeight="1">
      <c r="B40" s="871" t="s">
        <v>828</v>
      </c>
      <c r="C40" s="869"/>
      <c r="D40" s="863"/>
      <c r="E40" s="863"/>
      <c r="F40" s="868"/>
      <c r="G40" s="868"/>
      <c r="H40" s="869"/>
    </row>
    <row r="41" spans="1:10" s="918" customFormat="1" ht="15" customHeight="1">
      <c r="B41" s="871" t="s">
        <v>786</v>
      </c>
      <c r="C41" s="869"/>
      <c r="D41" s="863"/>
      <c r="E41" s="863"/>
      <c r="F41" s="868"/>
      <c r="G41" s="868"/>
      <c r="H41" s="869"/>
    </row>
    <row r="42" spans="1:10" s="918" customFormat="1" ht="15" customHeight="1">
      <c r="B42" s="871" t="s">
        <v>815</v>
      </c>
      <c r="C42" s="869"/>
      <c r="D42" s="863"/>
      <c r="E42" s="863"/>
      <c r="F42" s="868"/>
      <c r="G42" s="868"/>
      <c r="H42" s="869"/>
    </row>
    <row r="43" spans="1:10" s="918" customFormat="1" ht="15" customHeight="1">
      <c r="B43" s="872"/>
      <c r="C43" s="872"/>
      <c r="D43" s="872"/>
      <c r="E43" s="872"/>
      <c r="F43" s="872"/>
      <c r="G43" s="872"/>
      <c r="H43" s="884"/>
    </row>
    <row r="44" spans="1:10" s="859" customFormat="1" ht="15" customHeight="1">
      <c r="B44" s="860" t="s">
        <v>62</v>
      </c>
      <c r="C44" s="860" t="s">
        <v>63</v>
      </c>
      <c r="D44" s="860" t="s">
        <v>64</v>
      </c>
      <c r="E44" s="860" t="s">
        <v>65</v>
      </c>
      <c r="F44" s="860" t="s">
        <v>67</v>
      </c>
      <c r="G44" s="860" t="s">
        <v>68</v>
      </c>
      <c r="H44" s="860" t="s">
        <v>69</v>
      </c>
      <c r="I44" s="863"/>
      <c r="J44" s="918"/>
    </row>
    <row r="45" spans="1:10" s="859" customFormat="1" ht="15" customHeight="1">
      <c r="B45" s="863" t="s">
        <v>843</v>
      </c>
      <c r="C45" s="860" t="s">
        <v>13</v>
      </c>
      <c r="D45" s="860" t="s">
        <v>803</v>
      </c>
      <c r="E45" s="860" t="s">
        <v>16</v>
      </c>
      <c r="F45" s="860" t="s">
        <v>777</v>
      </c>
      <c r="G45" s="860" t="s">
        <v>778</v>
      </c>
      <c r="I45" s="863"/>
      <c r="J45" s="918"/>
    </row>
    <row r="46" spans="1:10" s="859" customFormat="1" ht="15" customHeight="1">
      <c r="A46" s="892" t="s">
        <v>594</v>
      </c>
      <c r="B46" s="871"/>
      <c r="C46" s="860"/>
      <c r="D46" s="860" t="s">
        <v>802</v>
      </c>
      <c r="E46" s="860" t="s">
        <v>779</v>
      </c>
      <c r="F46" s="860" t="s">
        <v>779</v>
      </c>
      <c r="G46" s="860" t="s">
        <v>779</v>
      </c>
      <c r="H46" s="860" t="s">
        <v>784</v>
      </c>
      <c r="I46" s="863"/>
      <c r="J46" s="918"/>
    </row>
    <row r="47" spans="1:10" s="918" customFormat="1" ht="15" customHeight="1">
      <c r="A47" s="860">
        <f>+A32+1</f>
        <v>15</v>
      </c>
      <c r="B47" s="975"/>
      <c r="C47" s="920">
        <v>0</v>
      </c>
      <c r="D47" s="921"/>
      <c r="E47" s="920"/>
      <c r="F47" s="920"/>
      <c r="G47" s="921"/>
      <c r="H47" s="877"/>
      <c r="I47" s="869"/>
    </row>
    <row r="48" spans="1:10" s="918" customFormat="1" ht="15" customHeight="1">
      <c r="A48" s="860">
        <f>+A47+1</f>
        <v>16</v>
      </c>
      <c r="B48" s="878"/>
      <c r="C48" s="920">
        <v>0</v>
      </c>
      <c r="D48" s="876"/>
      <c r="E48" s="876"/>
      <c r="F48" s="876"/>
      <c r="G48" s="876"/>
      <c r="H48" s="877"/>
      <c r="I48" s="869"/>
    </row>
    <row r="49" spans="1:10" s="918" customFormat="1" ht="15" customHeight="1">
      <c r="A49" s="860">
        <f t="shared" ref="A49:A52" si="1">+A48+1</f>
        <v>17</v>
      </c>
      <c r="B49" s="879" t="s">
        <v>845</v>
      </c>
      <c r="C49" s="880">
        <f>SUBTOTAL(9,C47:C48)</f>
        <v>0</v>
      </c>
      <c r="D49" s="880">
        <f>SUM(D47:D48)</f>
        <v>0</v>
      </c>
      <c r="E49" s="880">
        <f>SUM(E47:E48)</f>
        <v>0</v>
      </c>
      <c r="F49" s="880">
        <f>SUM(F47:F48)</f>
        <v>0</v>
      </c>
      <c r="G49" s="880">
        <f>SUM(G47:G48)</f>
        <v>0</v>
      </c>
      <c r="H49" s="881"/>
      <c r="I49" s="869"/>
    </row>
    <row r="50" spans="1:10" s="918" customFormat="1" ht="15" customHeight="1">
      <c r="A50" s="860">
        <f t="shared" si="1"/>
        <v>18</v>
      </c>
      <c r="B50" s="879" t="s">
        <v>782</v>
      </c>
      <c r="C50" s="942"/>
      <c r="D50" s="943"/>
      <c r="E50" s="947"/>
      <c r="F50" s="943"/>
      <c r="G50" s="945">
        <f>+'Attachment H-30A'!$I$197</f>
        <v>1</v>
      </c>
      <c r="H50" s="870"/>
      <c r="I50" s="869"/>
    </row>
    <row r="51" spans="1:10" s="918" customFormat="1" ht="15" customHeight="1">
      <c r="A51" s="860">
        <f t="shared" si="1"/>
        <v>19</v>
      </c>
      <c r="B51" s="941" t="s">
        <v>783</v>
      </c>
      <c r="C51" s="938"/>
      <c r="D51" s="926"/>
      <c r="E51" s="948"/>
      <c r="F51" s="935">
        <f>+'Attachment H-30A'!$G$83</f>
        <v>1</v>
      </c>
      <c r="G51" s="947"/>
      <c r="H51" s="870"/>
      <c r="I51" s="869"/>
    </row>
    <row r="52" spans="1:10" s="918" customFormat="1" ht="15" customHeight="1" thickBot="1">
      <c r="A52" s="860">
        <f t="shared" si="1"/>
        <v>20</v>
      </c>
      <c r="B52" s="946" t="s">
        <v>841</v>
      </c>
      <c r="C52" s="939">
        <f>+SUM(E52:G52)</f>
        <v>0</v>
      </c>
      <c r="D52" s="949"/>
      <c r="E52" s="934">
        <f>+E49</f>
        <v>0</v>
      </c>
      <c r="F52" s="940">
        <f>+F49*F51</f>
        <v>0</v>
      </c>
      <c r="G52" s="940">
        <f>+G49*G50</f>
        <v>0</v>
      </c>
      <c r="H52" s="870"/>
      <c r="I52" s="869"/>
    </row>
    <row r="53" spans="1:10" s="918" customFormat="1" ht="15" customHeight="1" thickTop="1">
      <c r="A53" s="860"/>
      <c r="B53" s="869"/>
      <c r="C53" s="933"/>
      <c r="D53" s="864"/>
      <c r="E53" s="864"/>
      <c r="F53" s="864"/>
      <c r="G53" s="864"/>
      <c r="H53" s="870"/>
      <c r="I53" s="869"/>
    </row>
    <row r="54" spans="1:10" s="859" customFormat="1" ht="15" customHeight="1">
      <c r="B54" s="860" t="s">
        <v>62</v>
      </c>
      <c r="C54" s="860" t="s">
        <v>63</v>
      </c>
      <c r="D54" s="860" t="s">
        <v>64</v>
      </c>
      <c r="E54" s="860" t="s">
        <v>65</v>
      </c>
      <c r="F54" s="860" t="s">
        <v>67</v>
      </c>
      <c r="G54" s="860" t="s">
        <v>68</v>
      </c>
      <c r="H54" s="860" t="s">
        <v>69</v>
      </c>
      <c r="I54" s="863"/>
      <c r="J54" s="918"/>
    </row>
    <row r="55" spans="1:10" s="859" customFormat="1" ht="15" customHeight="1">
      <c r="B55" s="863" t="s">
        <v>780</v>
      </c>
      <c r="C55" s="860" t="s">
        <v>13</v>
      </c>
      <c r="D55" s="860" t="s">
        <v>803</v>
      </c>
      <c r="E55" s="860" t="s">
        <v>16</v>
      </c>
      <c r="F55" s="860" t="s">
        <v>777</v>
      </c>
      <c r="G55" s="860" t="s">
        <v>778</v>
      </c>
      <c r="I55" s="863"/>
      <c r="J55" s="918"/>
    </row>
    <row r="56" spans="1:10" s="859" customFormat="1" ht="15" customHeight="1">
      <c r="A56" s="892" t="s">
        <v>594</v>
      </c>
      <c r="B56" s="871"/>
      <c r="C56" s="860"/>
      <c r="D56" s="860" t="s">
        <v>802</v>
      </c>
      <c r="E56" s="860" t="s">
        <v>779</v>
      </c>
      <c r="F56" s="860" t="s">
        <v>779</v>
      </c>
      <c r="G56" s="860" t="s">
        <v>779</v>
      </c>
      <c r="H56" s="860" t="s">
        <v>784</v>
      </c>
      <c r="I56" s="863"/>
      <c r="J56" s="918"/>
    </row>
    <row r="57" spans="1:10" s="918" customFormat="1" ht="15" customHeight="1">
      <c r="A57" s="860">
        <f>+A52+1</f>
        <v>21</v>
      </c>
      <c r="B57" s="919" t="s">
        <v>920</v>
      </c>
      <c r="C57" s="920">
        <v>17082.59</v>
      </c>
      <c r="D57" s="921">
        <v>0</v>
      </c>
      <c r="E57" s="920">
        <v>0</v>
      </c>
      <c r="F57" s="921">
        <v>17082.59</v>
      </c>
      <c r="G57" s="921">
        <v>0</v>
      </c>
      <c r="H57" s="974" t="s">
        <v>921</v>
      </c>
      <c r="I57" s="869"/>
    </row>
    <row r="58" spans="1:10" s="918" customFormat="1" ht="15" customHeight="1">
      <c r="A58" s="860">
        <f>+A57+1</f>
        <v>22</v>
      </c>
      <c r="B58" s="975" t="s">
        <v>922</v>
      </c>
      <c r="C58" s="920">
        <v>15037.21</v>
      </c>
      <c r="D58" s="921">
        <v>0</v>
      </c>
      <c r="E58" s="920">
        <v>0</v>
      </c>
      <c r="F58" s="921">
        <v>15037.21</v>
      </c>
      <c r="G58" s="921">
        <v>0</v>
      </c>
      <c r="H58" s="877" t="s">
        <v>923</v>
      </c>
      <c r="I58" s="869"/>
    </row>
    <row r="59" spans="1:10" s="918" customFormat="1" ht="15" customHeight="1">
      <c r="A59" s="860">
        <f t="shared" ref="A59:A65" si="2">+A58+1</f>
        <v>23</v>
      </c>
      <c r="B59" s="975" t="s">
        <v>924</v>
      </c>
      <c r="C59" s="920">
        <v>985.9</v>
      </c>
      <c r="D59" s="920">
        <v>0</v>
      </c>
      <c r="E59" s="920">
        <v>0</v>
      </c>
      <c r="F59" s="920">
        <v>985.9</v>
      </c>
      <c r="G59" s="920">
        <v>0</v>
      </c>
      <c r="H59" s="877" t="s">
        <v>925</v>
      </c>
      <c r="I59" s="869"/>
    </row>
    <row r="60" spans="1:10" s="918" customFormat="1" ht="15" customHeight="1">
      <c r="A60" s="860">
        <f t="shared" si="2"/>
        <v>24</v>
      </c>
      <c r="B60" s="975"/>
      <c r="C60" s="920"/>
      <c r="D60" s="920"/>
      <c r="E60" s="920"/>
      <c r="F60" s="920"/>
      <c r="G60" s="920"/>
      <c r="H60" s="877"/>
      <c r="I60" s="869"/>
    </row>
    <row r="61" spans="1:10" s="918" customFormat="1" ht="15" customHeight="1">
      <c r="A61" s="860">
        <f t="shared" si="2"/>
        <v>25</v>
      </c>
      <c r="B61" s="919"/>
      <c r="C61" s="920"/>
      <c r="D61" s="921"/>
      <c r="E61" s="921"/>
      <c r="F61" s="921"/>
      <c r="G61" s="921"/>
      <c r="H61" s="877"/>
      <c r="I61" s="869"/>
    </row>
    <row r="62" spans="1:10" s="918" customFormat="1" ht="15" customHeight="1">
      <c r="A62" s="860">
        <f t="shared" si="2"/>
        <v>26</v>
      </c>
      <c r="B62" s="879" t="s">
        <v>823</v>
      </c>
      <c r="C62" s="880">
        <f>SUBTOTAL(9,C57:C61)</f>
        <v>33105.699999999997</v>
      </c>
      <c r="D62" s="880">
        <f>SUM(D57:D61)</f>
        <v>0</v>
      </c>
      <c r="E62" s="880">
        <f>SUM(E57:E61)</f>
        <v>0</v>
      </c>
      <c r="F62" s="880">
        <f>SUM(F57:F61)</f>
        <v>33105.699999999997</v>
      </c>
      <c r="G62" s="880">
        <f>SUM(G57:G61)</f>
        <v>0</v>
      </c>
      <c r="H62" s="881"/>
      <c r="I62" s="869"/>
    </row>
    <row r="63" spans="1:10" s="918" customFormat="1" ht="15" customHeight="1">
      <c r="A63" s="860">
        <f t="shared" si="2"/>
        <v>27</v>
      </c>
      <c r="B63" s="879" t="s">
        <v>782</v>
      </c>
      <c r="C63" s="942"/>
      <c r="D63" s="943"/>
      <c r="E63" s="947"/>
      <c r="F63" s="943"/>
      <c r="G63" s="945">
        <f>+'Attachment H-30A'!$I$197</f>
        <v>1</v>
      </c>
      <c r="H63" s="870"/>
      <c r="I63" s="869"/>
    </row>
    <row r="64" spans="1:10" s="918" customFormat="1" ht="15" customHeight="1">
      <c r="A64" s="860">
        <f t="shared" si="2"/>
        <v>28</v>
      </c>
      <c r="B64" s="941" t="s">
        <v>783</v>
      </c>
      <c r="C64" s="938"/>
      <c r="D64" s="926"/>
      <c r="E64" s="948"/>
      <c r="F64" s="935">
        <f>+'Attachment H-30A'!$G$83</f>
        <v>1</v>
      </c>
      <c r="G64" s="947"/>
      <c r="H64" s="870"/>
      <c r="I64" s="869"/>
    </row>
    <row r="65" spans="1:10" s="918" customFormat="1" ht="15" customHeight="1" thickBot="1">
      <c r="A65" s="860">
        <f t="shared" si="2"/>
        <v>29</v>
      </c>
      <c r="B65" s="946" t="s">
        <v>841</v>
      </c>
      <c r="C65" s="939">
        <f>+SUM(E65:G65)</f>
        <v>33105.699999999997</v>
      </c>
      <c r="D65" s="949"/>
      <c r="E65" s="934">
        <f>+E62</f>
        <v>0</v>
      </c>
      <c r="F65" s="940">
        <f>+F62*F64</f>
        <v>33105.699999999997</v>
      </c>
      <c r="G65" s="940">
        <f>+G62*G63</f>
        <v>0</v>
      </c>
      <c r="H65" s="870"/>
      <c r="I65" s="869"/>
    </row>
    <row r="66" spans="1:10" s="918" customFormat="1" ht="15" customHeight="1" thickTop="1">
      <c r="A66" s="860"/>
      <c r="B66" s="883"/>
      <c r="C66" s="869"/>
      <c r="D66" s="863"/>
      <c r="E66" s="866"/>
      <c r="F66" s="891"/>
      <c r="G66" s="867"/>
      <c r="H66" s="932"/>
      <c r="I66" s="869"/>
    </row>
    <row r="67" spans="1:10" s="859" customFormat="1" ht="15" customHeight="1">
      <c r="B67" s="860" t="s">
        <v>62</v>
      </c>
      <c r="C67" s="860" t="s">
        <v>63</v>
      </c>
      <c r="D67" s="860" t="s">
        <v>64</v>
      </c>
      <c r="E67" s="860" t="s">
        <v>65</v>
      </c>
      <c r="F67" s="860" t="s">
        <v>67</v>
      </c>
      <c r="G67" s="860" t="s">
        <v>68</v>
      </c>
      <c r="H67" s="860" t="s">
        <v>69</v>
      </c>
      <c r="I67" s="863"/>
      <c r="J67" s="918"/>
    </row>
    <row r="68" spans="1:10" s="859" customFormat="1" ht="15" customHeight="1">
      <c r="B68" s="863" t="s">
        <v>787</v>
      </c>
      <c r="C68" s="860" t="s">
        <v>13</v>
      </c>
      <c r="D68" s="860" t="s">
        <v>803</v>
      </c>
      <c r="E68" s="860" t="s">
        <v>16</v>
      </c>
      <c r="F68" s="860" t="s">
        <v>777</v>
      </c>
      <c r="G68" s="860" t="s">
        <v>778</v>
      </c>
      <c r="H68" s="860"/>
      <c r="I68" s="863"/>
      <c r="J68" s="918"/>
    </row>
    <row r="69" spans="1:10" s="859" customFormat="1" ht="15" customHeight="1">
      <c r="A69" s="892" t="s">
        <v>594</v>
      </c>
      <c r="B69" s="863"/>
      <c r="C69" s="860"/>
      <c r="D69" s="860" t="s">
        <v>802</v>
      </c>
      <c r="E69" s="860" t="s">
        <v>779</v>
      </c>
      <c r="F69" s="860" t="s">
        <v>779</v>
      </c>
      <c r="G69" s="860" t="s">
        <v>779</v>
      </c>
      <c r="H69" s="860" t="s">
        <v>784</v>
      </c>
      <c r="I69" s="863"/>
      <c r="J69" s="918"/>
    </row>
    <row r="70" spans="1:10" s="918" customFormat="1" ht="15" customHeight="1">
      <c r="A70" s="860">
        <f>+A65+1</f>
        <v>30</v>
      </c>
      <c r="B70" s="919" t="s">
        <v>918</v>
      </c>
      <c r="C70" s="920">
        <v>8396.56</v>
      </c>
      <c r="D70" s="920">
        <v>0</v>
      </c>
      <c r="E70" s="921">
        <v>8396.56</v>
      </c>
      <c r="F70" s="921">
        <v>0</v>
      </c>
      <c r="G70" s="921">
        <v>0</v>
      </c>
      <c r="H70" s="974" t="s">
        <v>926</v>
      </c>
      <c r="I70" s="869"/>
    </row>
    <row r="71" spans="1:10" s="918" customFormat="1" ht="15" customHeight="1">
      <c r="A71" s="860">
        <f>+A70+1</f>
        <v>31</v>
      </c>
      <c r="B71" s="975" t="s">
        <v>916</v>
      </c>
      <c r="C71" s="920">
        <v>62449.41</v>
      </c>
      <c r="D71" s="920">
        <v>0</v>
      </c>
      <c r="E71" s="921">
        <v>62449.41</v>
      </c>
      <c r="F71" s="921">
        <v>0</v>
      </c>
      <c r="G71" s="921">
        <v>0</v>
      </c>
      <c r="H71" s="974" t="s">
        <v>927</v>
      </c>
      <c r="I71" s="869"/>
    </row>
    <row r="72" spans="1:10" s="918" customFormat="1" ht="15" customHeight="1">
      <c r="A72" s="860">
        <f t="shared" ref="A72:A78" si="3">+A71+1</f>
        <v>32</v>
      </c>
      <c r="B72" s="975" t="s">
        <v>928</v>
      </c>
      <c r="C72" s="920">
        <v>111909.62</v>
      </c>
      <c r="D72" s="921">
        <v>0</v>
      </c>
      <c r="E72" s="921">
        <v>111909.62</v>
      </c>
      <c r="F72" s="921">
        <v>0</v>
      </c>
      <c r="G72" s="921">
        <v>0</v>
      </c>
      <c r="H72" s="974" t="s">
        <v>929</v>
      </c>
      <c r="I72" s="869"/>
    </row>
    <row r="73" spans="1:10" s="918" customFormat="1" ht="15" customHeight="1">
      <c r="A73" s="860">
        <f t="shared" si="3"/>
        <v>33</v>
      </c>
      <c r="B73" s="975" t="s">
        <v>930</v>
      </c>
      <c r="C73" s="920">
        <v>-4218.46</v>
      </c>
      <c r="D73" s="920">
        <v>0</v>
      </c>
      <c r="E73" s="920">
        <v>-4218.46</v>
      </c>
      <c r="F73" s="920">
        <v>0</v>
      </c>
      <c r="G73" s="920">
        <v>0</v>
      </c>
      <c r="H73" s="974" t="s">
        <v>931</v>
      </c>
      <c r="I73" s="869"/>
    </row>
    <row r="74" spans="1:10" s="918" customFormat="1" ht="15" customHeight="1">
      <c r="A74" s="860">
        <f t="shared" si="3"/>
        <v>34</v>
      </c>
      <c r="B74" s="975"/>
      <c r="C74" s="920"/>
      <c r="D74" s="921"/>
      <c r="E74" s="921"/>
      <c r="F74" s="921"/>
      <c r="G74" s="921"/>
      <c r="H74" s="877"/>
      <c r="I74" s="869"/>
    </row>
    <row r="75" spans="1:10" s="918" customFormat="1" ht="15" customHeight="1">
      <c r="A75" s="860">
        <f t="shared" si="3"/>
        <v>35</v>
      </c>
      <c r="B75" s="879" t="s">
        <v>822</v>
      </c>
      <c r="C75" s="880">
        <f>SUBTOTAL(9,C70:C74)</f>
        <v>178537.13</v>
      </c>
      <c r="D75" s="880">
        <f>SUM(D70:D74)</f>
        <v>0</v>
      </c>
      <c r="E75" s="880">
        <f>SUM(E70:E74)</f>
        <v>178537.13</v>
      </c>
      <c r="F75" s="880">
        <f>SUM(F70:F74)</f>
        <v>0</v>
      </c>
      <c r="G75" s="880">
        <f>SUM(G70:G74)</f>
        <v>0</v>
      </c>
      <c r="H75" s="924"/>
      <c r="I75" s="869"/>
    </row>
    <row r="76" spans="1:10" s="918" customFormat="1" ht="15" customHeight="1">
      <c r="A76" s="860">
        <f t="shared" si="3"/>
        <v>36</v>
      </c>
      <c r="B76" s="879" t="s">
        <v>782</v>
      </c>
      <c r="C76" s="942"/>
      <c r="D76" s="943"/>
      <c r="E76" s="947"/>
      <c r="F76" s="943"/>
      <c r="G76" s="945">
        <f>+'Attachment H-30A'!$I$197</f>
        <v>1</v>
      </c>
      <c r="H76" s="870"/>
      <c r="I76" s="869"/>
    </row>
    <row r="77" spans="1:10" s="918" customFormat="1" ht="15" customHeight="1">
      <c r="A77" s="860">
        <f t="shared" si="3"/>
        <v>37</v>
      </c>
      <c r="B77" s="941" t="s">
        <v>783</v>
      </c>
      <c r="C77" s="938"/>
      <c r="D77" s="926"/>
      <c r="E77" s="948"/>
      <c r="F77" s="935">
        <f>+'Attachment H-30A'!$G$83</f>
        <v>1</v>
      </c>
      <c r="G77" s="947"/>
      <c r="H77" s="870"/>
      <c r="I77" s="869"/>
    </row>
    <row r="78" spans="1:10" s="918" customFormat="1" ht="15" customHeight="1" thickBot="1">
      <c r="A78" s="860">
        <f t="shared" si="3"/>
        <v>38</v>
      </c>
      <c r="B78" s="946" t="s">
        <v>841</v>
      </c>
      <c r="C78" s="939">
        <f>+SUM(E78:G78)</f>
        <v>178537.13</v>
      </c>
      <c r="D78" s="949"/>
      <c r="E78" s="934">
        <f>+E75</f>
        <v>178537.13</v>
      </c>
      <c r="F78" s="940">
        <f>+F75*F77</f>
        <v>0</v>
      </c>
      <c r="G78" s="940">
        <f>+G75*G76</f>
        <v>0</v>
      </c>
      <c r="H78" s="870"/>
      <c r="I78" s="869"/>
    </row>
    <row r="79" spans="1:10" ht="15" customHeight="1" thickTop="1">
      <c r="B79" s="913"/>
      <c r="C79" s="913"/>
      <c r="D79" s="913"/>
      <c r="E79" s="913"/>
      <c r="F79" s="913"/>
      <c r="G79" s="913"/>
      <c r="H79" s="913"/>
      <c r="I79" s="862"/>
    </row>
    <row r="80" spans="1:10" ht="15" customHeight="1">
      <c r="B80" s="1013"/>
      <c r="C80" s="1013"/>
      <c r="D80" s="1013"/>
      <c r="E80" s="1013"/>
      <c r="F80" s="1013"/>
      <c r="G80" s="1013"/>
      <c r="H80" s="1013"/>
      <c r="I80" s="885"/>
    </row>
    <row r="81" spans="2:9" ht="15" customHeight="1">
      <c r="B81" s="873"/>
      <c r="C81" s="873"/>
      <c r="D81" s="873"/>
      <c r="E81" s="873"/>
      <c r="F81" s="873"/>
      <c r="G81" s="873"/>
      <c r="H81" s="873"/>
      <c r="I81" s="862"/>
    </row>
    <row r="82" spans="2:9" ht="15" customHeight="1">
      <c r="B82" s="873"/>
      <c r="C82" s="873"/>
      <c r="D82" s="873"/>
      <c r="E82" s="873"/>
      <c r="F82" s="873"/>
      <c r="G82" s="873"/>
      <c r="H82" s="873"/>
      <c r="I82" s="862"/>
    </row>
    <row r="83" spans="2:9" ht="15" customHeight="1">
      <c r="B83" s="873"/>
      <c r="C83" s="873"/>
      <c r="D83" s="873"/>
      <c r="E83" s="873"/>
      <c r="F83" s="873"/>
      <c r="G83" s="873"/>
      <c r="H83" s="873"/>
      <c r="I83" s="862"/>
    </row>
    <row r="84" spans="2:9" ht="15" customHeight="1">
      <c r="B84" s="873"/>
      <c r="C84" s="873"/>
      <c r="D84" s="914"/>
      <c r="E84" s="914"/>
      <c r="F84" s="914"/>
      <c r="G84" s="914"/>
      <c r="H84" s="914"/>
      <c r="I84" s="886"/>
    </row>
    <row r="85" spans="2:9" ht="15" customHeight="1">
      <c r="B85" s="873"/>
      <c r="C85" s="873"/>
      <c r="D85" s="914"/>
      <c r="E85" s="914"/>
      <c r="F85" s="914"/>
      <c r="G85" s="914"/>
      <c r="H85" s="914"/>
      <c r="I85" s="886"/>
    </row>
    <row r="86" spans="2:9" ht="15" customHeight="1">
      <c r="B86" s="915"/>
      <c r="C86" s="873"/>
      <c r="D86" s="916"/>
      <c r="E86" s="916"/>
      <c r="F86" s="873"/>
      <c r="G86" s="873"/>
      <c r="H86" s="873"/>
      <c r="I86" s="862"/>
    </row>
    <row r="87" spans="2:9" ht="15" customHeight="1">
      <c r="B87" s="915"/>
      <c r="C87" s="873"/>
      <c r="D87" s="917"/>
      <c r="E87" s="917"/>
      <c r="F87" s="873"/>
      <c r="G87" s="873"/>
      <c r="H87" s="873"/>
      <c r="I87" s="862"/>
    </row>
    <row r="88" spans="2:9" ht="15" customHeight="1">
      <c r="B88" s="915"/>
      <c r="C88" s="873"/>
      <c r="D88" s="917"/>
      <c r="E88" s="917"/>
      <c r="F88" s="873"/>
      <c r="G88" s="873"/>
      <c r="H88" s="873"/>
      <c r="I88" s="862"/>
    </row>
    <row r="89" spans="2:9" ht="15" customHeight="1">
      <c r="B89" s="915"/>
      <c r="C89" s="873"/>
      <c r="D89" s="917"/>
      <c r="E89" s="917"/>
      <c r="F89" s="873"/>
      <c r="G89" s="873"/>
      <c r="H89" s="873"/>
      <c r="I89" s="862"/>
    </row>
    <row r="90" spans="2:9" ht="15" customHeight="1">
      <c r="B90" s="915"/>
      <c r="C90" s="873"/>
      <c r="D90" s="917"/>
      <c r="E90" s="917"/>
      <c r="F90" s="873"/>
      <c r="G90" s="873"/>
      <c r="H90" s="873"/>
      <c r="I90" s="862"/>
    </row>
    <row r="91" spans="2:9" ht="15" customHeight="1">
      <c r="B91" s="915"/>
      <c r="C91" s="873"/>
      <c r="D91" s="917"/>
      <c r="E91" s="917"/>
      <c r="F91" s="873"/>
      <c r="G91" s="873"/>
      <c r="H91" s="873"/>
      <c r="I91" s="862"/>
    </row>
    <row r="92" spans="2:9" ht="15" customHeight="1">
      <c r="B92" s="915"/>
      <c r="C92" s="873"/>
      <c r="D92" s="917"/>
      <c r="E92" s="917"/>
      <c r="F92" s="873"/>
      <c r="G92" s="873"/>
      <c r="H92" s="873"/>
      <c r="I92" s="862"/>
    </row>
    <row r="93" spans="2:9" ht="15" customHeight="1">
      <c r="B93" s="915"/>
      <c r="C93" s="873"/>
      <c r="D93" s="917"/>
      <c r="E93" s="917"/>
      <c r="F93" s="873"/>
      <c r="G93" s="873"/>
      <c r="H93" s="873"/>
      <c r="I93" s="862"/>
    </row>
    <row r="94" spans="2:9" ht="15" customHeight="1">
      <c r="B94" s="915"/>
      <c r="C94" s="873"/>
      <c r="D94" s="917"/>
      <c r="E94" s="917"/>
      <c r="F94" s="873"/>
      <c r="G94" s="873"/>
      <c r="H94" s="873"/>
      <c r="I94" s="862"/>
    </row>
    <row r="95" spans="2:9" ht="15" customHeight="1">
      <c r="B95" s="915"/>
      <c r="C95" s="873"/>
      <c r="D95" s="917"/>
      <c r="E95" s="917"/>
      <c r="F95" s="873"/>
      <c r="G95" s="873"/>
      <c r="H95" s="873"/>
      <c r="I95" s="862"/>
    </row>
    <row r="96" spans="2:9" ht="15" customHeight="1">
      <c r="B96" s="915"/>
      <c r="C96" s="873"/>
      <c r="D96" s="917"/>
      <c r="E96" s="917"/>
      <c r="F96" s="873"/>
      <c r="G96" s="873"/>
      <c r="H96" s="873"/>
      <c r="I96" s="862"/>
    </row>
    <row r="97" spans="2:9" ht="15" customHeight="1">
      <c r="B97" s="873"/>
      <c r="C97" s="873"/>
      <c r="D97" s="917"/>
      <c r="E97" s="917"/>
      <c r="F97" s="873"/>
      <c r="G97" s="873"/>
      <c r="H97" s="873"/>
      <c r="I97" s="862"/>
    </row>
    <row r="98" spans="2:9" ht="15" customHeight="1">
      <c r="B98" s="915"/>
      <c r="C98" s="873"/>
      <c r="D98" s="917"/>
      <c r="E98" s="917"/>
      <c r="F98" s="873"/>
      <c r="G98" s="873"/>
      <c r="H98" s="873"/>
      <c r="I98" s="862"/>
    </row>
    <row r="99" spans="2:9" ht="15" customHeight="1">
      <c r="B99" s="873"/>
      <c r="C99" s="873"/>
      <c r="D99" s="917"/>
      <c r="E99" s="917"/>
      <c r="F99" s="873"/>
      <c r="G99" s="873"/>
      <c r="H99" s="873"/>
      <c r="I99" s="862"/>
    </row>
    <row r="100" spans="2:9" ht="15" customHeight="1">
      <c r="B100" s="915"/>
      <c r="C100" s="873"/>
      <c r="D100" s="873"/>
      <c r="E100" s="873"/>
      <c r="F100" s="873"/>
      <c r="G100" s="873"/>
      <c r="H100" s="873"/>
      <c r="I100" s="862"/>
    </row>
    <row r="101" spans="2:9" ht="15" customHeight="1">
      <c r="B101" s="915"/>
      <c r="C101" s="873"/>
      <c r="D101" s="873"/>
      <c r="E101" s="873"/>
      <c r="F101" s="873"/>
      <c r="G101" s="873"/>
      <c r="H101" s="873"/>
    </row>
    <row r="102" spans="2:9" ht="15" customHeight="1">
      <c r="B102" s="915"/>
      <c r="C102" s="873"/>
      <c r="D102" s="873"/>
      <c r="E102" s="873"/>
      <c r="F102" s="873"/>
      <c r="G102" s="873"/>
      <c r="H102" s="873"/>
    </row>
    <row r="103" spans="2:9" ht="15" customHeight="1">
      <c r="B103" s="915"/>
      <c r="C103" s="873"/>
      <c r="D103" s="873"/>
      <c r="E103" s="873"/>
      <c r="F103" s="873"/>
      <c r="G103" s="873"/>
      <c r="H103" s="873"/>
    </row>
    <row r="104" spans="2:9" ht="15" customHeight="1">
      <c r="B104" s="915"/>
      <c r="C104" s="873"/>
      <c r="D104" s="873"/>
      <c r="E104" s="873"/>
      <c r="F104" s="873"/>
      <c r="G104" s="873"/>
      <c r="H104" s="873"/>
    </row>
    <row r="105" spans="2:9" ht="15" customHeight="1">
      <c r="B105" s="915"/>
      <c r="C105" s="873"/>
      <c r="D105" s="873"/>
      <c r="E105" s="873"/>
      <c r="F105" s="873"/>
      <c r="G105" s="873"/>
      <c r="H105" s="873"/>
    </row>
    <row r="106" spans="2:9" ht="15" customHeight="1">
      <c r="B106" s="915"/>
      <c r="C106" s="873"/>
      <c r="D106" s="873"/>
      <c r="E106" s="873"/>
      <c r="F106" s="873"/>
      <c r="G106" s="873"/>
      <c r="H106" s="873"/>
    </row>
    <row r="107" spans="2:9" ht="15" customHeight="1">
      <c r="B107" s="915"/>
      <c r="C107" s="873"/>
      <c r="D107" s="873"/>
      <c r="E107" s="873"/>
      <c r="F107" s="873"/>
      <c r="G107" s="873"/>
      <c r="H107" s="873"/>
    </row>
    <row r="108" spans="2:9" ht="15" customHeight="1">
      <c r="B108" s="915"/>
      <c r="C108" s="873"/>
      <c r="D108" s="873"/>
      <c r="E108" s="873"/>
      <c r="F108" s="873"/>
      <c r="G108" s="873"/>
      <c r="H108" s="873"/>
    </row>
    <row r="109" spans="2:9" ht="15" customHeight="1">
      <c r="B109" s="915"/>
      <c r="C109" s="873"/>
      <c r="D109" s="873"/>
      <c r="E109" s="873"/>
      <c r="F109" s="873"/>
      <c r="G109" s="873"/>
      <c r="H109" s="873"/>
    </row>
    <row r="110" spans="2:9" ht="15" customHeight="1">
      <c r="B110" s="915"/>
      <c r="C110" s="873"/>
      <c r="D110" s="873"/>
      <c r="E110" s="873"/>
      <c r="F110" s="873"/>
      <c r="G110" s="873"/>
      <c r="H110" s="873"/>
    </row>
    <row r="111" spans="2:9" ht="15" customHeight="1">
      <c r="B111" s="915"/>
      <c r="C111" s="873"/>
      <c r="D111" s="873"/>
      <c r="E111" s="873"/>
      <c r="F111" s="873"/>
      <c r="G111" s="873"/>
      <c r="H111" s="873"/>
    </row>
    <row r="112" spans="2:9" ht="15" customHeight="1">
      <c r="B112" s="915"/>
      <c r="C112" s="873"/>
      <c r="D112" s="873"/>
      <c r="E112" s="873"/>
      <c r="F112" s="873"/>
      <c r="G112" s="873"/>
      <c r="H112" s="873"/>
    </row>
    <row r="113" spans="2:8" ht="15" customHeight="1">
      <c r="B113" s="915"/>
      <c r="C113" s="873"/>
      <c r="D113" s="873"/>
      <c r="E113" s="873"/>
      <c r="F113" s="873"/>
      <c r="G113" s="873"/>
      <c r="H113" s="873"/>
    </row>
    <row r="114" spans="2:8" ht="15" customHeight="1">
      <c r="B114" s="915"/>
      <c r="C114" s="873"/>
      <c r="D114" s="873"/>
      <c r="E114" s="873"/>
      <c r="F114" s="873"/>
      <c r="G114" s="873"/>
      <c r="H114" s="873"/>
    </row>
    <row r="115" spans="2:8" ht="15" customHeight="1">
      <c r="B115" s="915"/>
      <c r="C115" s="873"/>
      <c r="D115" s="873"/>
      <c r="E115" s="873"/>
      <c r="F115" s="873"/>
      <c r="G115" s="873"/>
      <c r="H115" s="873"/>
    </row>
    <row r="116" spans="2:8" ht="15" customHeight="1">
      <c r="B116" s="915"/>
      <c r="C116" s="873"/>
      <c r="D116" s="873"/>
      <c r="E116" s="873"/>
      <c r="F116" s="873"/>
      <c r="G116" s="873"/>
      <c r="H116" s="873"/>
    </row>
    <row r="117" spans="2:8" ht="15" customHeight="1">
      <c r="B117" s="915"/>
      <c r="C117" s="873"/>
      <c r="D117" s="873"/>
      <c r="E117" s="873"/>
      <c r="F117" s="873"/>
      <c r="G117" s="873"/>
      <c r="H117" s="873"/>
    </row>
    <row r="118" spans="2:8" ht="15" customHeight="1">
      <c r="B118" s="915"/>
      <c r="C118" s="873"/>
      <c r="D118" s="873"/>
      <c r="E118" s="873"/>
      <c r="F118" s="873"/>
      <c r="G118" s="873"/>
      <c r="H118" s="873"/>
    </row>
    <row r="119" spans="2:8" ht="15" customHeight="1">
      <c r="B119" s="915"/>
      <c r="C119" s="873"/>
      <c r="D119" s="873"/>
      <c r="E119" s="873"/>
      <c r="F119" s="873"/>
      <c r="G119" s="873"/>
      <c r="H119" s="873"/>
    </row>
    <row r="120" spans="2:8" ht="15" customHeight="1">
      <c r="B120" s="915"/>
      <c r="C120" s="873"/>
      <c r="D120" s="873"/>
      <c r="E120" s="873"/>
      <c r="F120" s="873"/>
      <c r="G120" s="873"/>
      <c r="H120" s="873"/>
    </row>
    <row r="121" spans="2:8" ht="15" customHeight="1">
      <c r="B121" s="915"/>
      <c r="C121" s="873"/>
      <c r="D121" s="873"/>
      <c r="E121" s="873"/>
      <c r="F121" s="873"/>
      <c r="G121" s="873"/>
      <c r="H121" s="873"/>
    </row>
    <row r="122" spans="2:8" ht="15" customHeight="1">
      <c r="B122" s="915"/>
      <c r="C122" s="873"/>
      <c r="D122" s="873"/>
      <c r="E122" s="873"/>
      <c r="F122" s="873"/>
      <c r="G122" s="873"/>
      <c r="H122" s="873"/>
    </row>
    <row r="123" spans="2:8" ht="15" customHeight="1">
      <c r="B123" s="915"/>
      <c r="C123" s="873"/>
      <c r="D123" s="873"/>
      <c r="E123" s="873"/>
      <c r="F123" s="873"/>
      <c r="G123" s="873"/>
      <c r="H123" s="873"/>
    </row>
    <row r="124" spans="2:8" ht="15" customHeight="1">
      <c r="B124" s="915"/>
      <c r="C124" s="873"/>
      <c r="D124" s="873"/>
      <c r="E124" s="873"/>
      <c r="F124" s="873"/>
      <c r="G124" s="873"/>
      <c r="H124" s="873"/>
    </row>
    <row r="125" spans="2:8" ht="15" customHeight="1">
      <c r="B125" s="915"/>
      <c r="C125" s="873"/>
      <c r="D125" s="873"/>
      <c r="E125" s="873"/>
      <c r="F125" s="873"/>
      <c r="G125" s="873"/>
      <c r="H125" s="873"/>
    </row>
    <row r="126" spans="2:8" ht="15" customHeight="1">
      <c r="B126" s="915"/>
      <c r="C126" s="873"/>
      <c r="D126" s="873"/>
      <c r="E126" s="873"/>
      <c r="F126" s="873"/>
      <c r="G126" s="873"/>
      <c r="H126" s="873"/>
    </row>
    <row r="127" spans="2:8" ht="15" customHeight="1">
      <c r="B127" s="915"/>
      <c r="C127" s="873"/>
      <c r="D127" s="873"/>
      <c r="E127" s="873"/>
      <c r="F127" s="873"/>
      <c r="G127" s="873"/>
      <c r="H127" s="873"/>
    </row>
    <row r="128" spans="2:8" ht="15" customHeight="1">
      <c r="B128" s="915"/>
      <c r="C128" s="873"/>
      <c r="D128" s="873"/>
      <c r="E128" s="873"/>
      <c r="F128" s="873"/>
      <c r="G128" s="873"/>
      <c r="H128" s="873"/>
    </row>
    <row r="129" spans="2:8" ht="15" customHeight="1">
      <c r="B129" s="915"/>
      <c r="C129" s="873"/>
      <c r="D129" s="873"/>
      <c r="E129" s="873"/>
      <c r="F129" s="873"/>
      <c r="G129" s="873"/>
      <c r="H129" s="873"/>
    </row>
    <row r="130" spans="2:8" ht="15" customHeight="1">
      <c r="B130" s="915"/>
      <c r="C130" s="873"/>
      <c r="D130" s="873"/>
      <c r="E130" s="873"/>
      <c r="F130" s="873"/>
      <c r="G130" s="873"/>
      <c r="H130" s="873"/>
    </row>
    <row r="131" spans="2:8" ht="15" customHeight="1">
      <c r="B131" s="915"/>
      <c r="C131" s="873"/>
      <c r="D131" s="873"/>
      <c r="E131" s="873"/>
      <c r="F131" s="873"/>
      <c r="G131" s="873"/>
      <c r="H131" s="873"/>
    </row>
    <row r="132" spans="2:8" ht="15" customHeight="1">
      <c r="B132" s="915"/>
      <c r="C132" s="873"/>
      <c r="D132" s="873"/>
      <c r="E132" s="873"/>
      <c r="F132" s="873"/>
      <c r="G132" s="873"/>
      <c r="H132" s="873"/>
    </row>
    <row r="133" spans="2:8" ht="15" customHeight="1">
      <c r="B133" s="915"/>
      <c r="C133" s="873"/>
      <c r="D133" s="873"/>
      <c r="E133" s="873"/>
      <c r="F133" s="873"/>
      <c r="G133" s="873"/>
      <c r="H133" s="873"/>
    </row>
    <row r="134" spans="2:8" ht="15" customHeight="1">
      <c r="B134" s="915"/>
      <c r="C134" s="873"/>
      <c r="D134" s="873"/>
      <c r="E134" s="873"/>
      <c r="F134" s="873"/>
      <c r="G134" s="873"/>
      <c r="H134" s="873"/>
    </row>
    <row r="135" spans="2:8" ht="15" customHeight="1">
      <c r="B135" s="915"/>
      <c r="C135" s="873"/>
      <c r="D135" s="873"/>
      <c r="E135" s="873"/>
      <c r="F135" s="873"/>
      <c r="G135" s="873"/>
      <c r="H135" s="873"/>
    </row>
    <row r="136" spans="2:8" ht="15" customHeight="1">
      <c r="B136" s="915"/>
      <c r="C136" s="873"/>
      <c r="D136" s="873"/>
      <c r="E136" s="873"/>
      <c r="F136" s="873"/>
      <c r="G136" s="873"/>
      <c r="H136" s="873"/>
    </row>
    <row r="137" spans="2:8" ht="15" customHeight="1">
      <c r="B137" s="915"/>
      <c r="C137" s="873"/>
      <c r="D137" s="873"/>
      <c r="E137" s="873"/>
      <c r="F137" s="873"/>
      <c r="G137" s="873"/>
      <c r="H137" s="873"/>
    </row>
    <row r="138" spans="2:8" ht="15" customHeight="1">
      <c r="B138" s="915"/>
      <c r="C138" s="873"/>
      <c r="D138" s="873"/>
      <c r="E138" s="873"/>
      <c r="F138" s="873"/>
      <c r="G138" s="873"/>
      <c r="H138" s="873"/>
    </row>
    <row r="139" spans="2:8" ht="15" customHeight="1">
      <c r="B139" s="915"/>
      <c r="C139" s="873"/>
      <c r="D139" s="873"/>
      <c r="E139" s="873"/>
      <c r="F139" s="873"/>
      <c r="G139" s="873"/>
      <c r="H139" s="873"/>
    </row>
    <row r="140" spans="2:8" ht="15" customHeight="1">
      <c r="B140" s="915"/>
      <c r="C140" s="873"/>
      <c r="D140" s="873"/>
      <c r="E140" s="873"/>
      <c r="F140" s="873"/>
      <c r="G140" s="873"/>
      <c r="H140" s="873"/>
    </row>
    <row r="141" spans="2:8" ht="15" customHeight="1">
      <c r="B141" s="915"/>
      <c r="C141" s="873"/>
      <c r="D141" s="873"/>
      <c r="E141" s="873"/>
      <c r="F141" s="873"/>
      <c r="G141" s="873"/>
      <c r="H141" s="873"/>
    </row>
    <row r="142" spans="2:8" ht="15" customHeight="1">
      <c r="B142" s="915"/>
      <c r="C142" s="873"/>
      <c r="D142" s="873"/>
      <c r="E142" s="873"/>
      <c r="F142" s="873"/>
      <c r="G142" s="873"/>
      <c r="H142" s="873"/>
    </row>
    <row r="143" spans="2:8" ht="15" customHeight="1">
      <c r="B143" s="915"/>
      <c r="C143" s="873"/>
      <c r="D143" s="873"/>
      <c r="E143" s="873"/>
      <c r="F143" s="873"/>
      <c r="G143" s="873"/>
      <c r="H143" s="873"/>
    </row>
    <row r="144" spans="2:8" ht="15" customHeight="1">
      <c r="B144" s="915"/>
      <c r="C144" s="873"/>
      <c r="D144" s="873"/>
      <c r="E144" s="873"/>
      <c r="F144" s="873"/>
      <c r="G144" s="873"/>
      <c r="H144" s="873"/>
    </row>
    <row r="145" spans="2:8" ht="15" customHeight="1">
      <c r="B145" s="915"/>
      <c r="C145" s="873"/>
      <c r="D145" s="873"/>
      <c r="E145" s="873"/>
      <c r="F145" s="873"/>
      <c r="G145" s="873"/>
      <c r="H145" s="873"/>
    </row>
    <row r="146" spans="2:8" ht="15" customHeight="1">
      <c r="B146" s="915"/>
      <c r="C146" s="873"/>
      <c r="D146" s="873"/>
      <c r="E146" s="873"/>
      <c r="F146" s="873"/>
      <c r="G146" s="873"/>
      <c r="H146" s="873"/>
    </row>
    <row r="147" spans="2:8" ht="15" customHeight="1">
      <c r="B147" s="915"/>
      <c r="C147" s="873"/>
      <c r="D147" s="873"/>
      <c r="E147" s="873"/>
      <c r="F147" s="873"/>
      <c r="G147" s="873"/>
      <c r="H147" s="873"/>
    </row>
    <row r="148" spans="2:8" ht="15" customHeight="1">
      <c r="B148" s="915"/>
      <c r="C148" s="873"/>
      <c r="D148" s="873"/>
      <c r="E148" s="873"/>
      <c r="F148" s="873"/>
      <c r="G148" s="873"/>
      <c r="H148" s="873"/>
    </row>
    <row r="149" spans="2:8" ht="15" customHeight="1">
      <c r="B149" s="915"/>
      <c r="C149" s="873"/>
      <c r="D149" s="873"/>
      <c r="E149" s="873"/>
      <c r="F149" s="873"/>
      <c r="G149" s="873"/>
      <c r="H149" s="873"/>
    </row>
    <row r="150" spans="2:8" ht="15" customHeight="1">
      <c r="B150" s="915"/>
      <c r="C150" s="873"/>
      <c r="D150" s="873"/>
      <c r="E150" s="873"/>
      <c r="F150" s="873"/>
      <c r="G150" s="873"/>
      <c r="H150" s="873"/>
    </row>
    <row r="151" spans="2:8" ht="15" customHeight="1">
      <c r="B151" s="915"/>
      <c r="C151" s="873"/>
      <c r="D151" s="873"/>
      <c r="E151" s="873"/>
      <c r="F151" s="873"/>
      <c r="G151" s="873"/>
      <c r="H151" s="873"/>
    </row>
    <row r="152" spans="2:8" ht="15" customHeight="1">
      <c r="B152" s="915"/>
      <c r="C152" s="873"/>
      <c r="D152" s="873"/>
      <c r="E152" s="873"/>
      <c r="F152" s="873"/>
      <c r="G152" s="873"/>
      <c r="H152" s="873"/>
    </row>
    <row r="153" spans="2:8" ht="15" customHeight="1">
      <c r="B153" s="915"/>
      <c r="C153" s="873"/>
      <c r="D153" s="873"/>
      <c r="E153" s="873"/>
      <c r="F153" s="873"/>
      <c r="G153" s="873"/>
      <c r="H153" s="873"/>
    </row>
    <row r="154" spans="2:8" ht="15" customHeight="1">
      <c r="B154" s="915"/>
      <c r="C154" s="873"/>
      <c r="D154" s="873"/>
      <c r="E154" s="873"/>
      <c r="F154" s="873"/>
      <c r="G154" s="873"/>
      <c r="H154" s="873"/>
    </row>
    <row r="155" spans="2:8" ht="15" customHeight="1">
      <c r="B155" s="915"/>
      <c r="C155" s="873"/>
      <c r="D155" s="873"/>
      <c r="E155" s="873"/>
      <c r="F155" s="873"/>
      <c r="G155" s="873"/>
      <c r="H155" s="873"/>
    </row>
    <row r="156" spans="2:8" ht="15" customHeight="1">
      <c r="B156" s="915"/>
      <c r="C156" s="873"/>
      <c r="D156" s="873"/>
      <c r="E156" s="873"/>
      <c r="F156" s="873"/>
      <c r="G156" s="873"/>
      <c r="H156" s="873"/>
    </row>
    <row r="157" spans="2:8" ht="15" customHeight="1">
      <c r="B157" s="915"/>
      <c r="C157" s="873"/>
      <c r="D157" s="873"/>
      <c r="E157" s="873"/>
      <c r="F157" s="873"/>
      <c r="G157" s="873"/>
      <c r="H157" s="873"/>
    </row>
    <row r="158" spans="2:8" ht="15" customHeight="1">
      <c r="B158" s="915"/>
      <c r="C158" s="873"/>
      <c r="D158" s="873"/>
      <c r="E158" s="873"/>
      <c r="F158" s="873"/>
      <c r="G158" s="873"/>
      <c r="H158" s="873"/>
    </row>
    <row r="159" spans="2:8" ht="15" customHeight="1">
      <c r="B159" s="915"/>
      <c r="C159" s="873"/>
      <c r="D159" s="873"/>
      <c r="E159" s="873"/>
      <c r="F159" s="873"/>
      <c r="G159" s="873"/>
      <c r="H159" s="873"/>
    </row>
    <row r="160" spans="2:8" ht="15" customHeight="1">
      <c r="B160" s="915"/>
      <c r="C160" s="873"/>
      <c r="D160" s="873"/>
      <c r="E160" s="873"/>
      <c r="F160" s="873"/>
      <c r="G160" s="873"/>
      <c r="H160" s="873"/>
    </row>
    <row r="161" spans="2:8" ht="15" customHeight="1">
      <c r="B161" s="915"/>
      <c r="C161" s="873"/>
      <c r="D161" s="873"/>
      <c r="E161" s="873"/>
      <c r="F161" s="873"/>
      <c r="G161" s="873"/>
      <c r="H161" s="873"/>
    </row>
    <row r="162" spans="2:8" ht="15" customHeight="1">
      <c r="B162" s="915"/>
      <c r="C162" s="873"/>
      <c r="D162" s="873"/>
      <c r="E162" s="873"/>
      <c r="F162" s="873"/>
      <c r="G162" s="873"/>
      <c r="H162" s="873"/>
    </row>
    <row r="163" spans="2:8" ht="15" customHeight="1">
      <c r="B163" s="915"/>
      <c r="C163" s="873"/>
      <c r="D163" s="873"/>
      <c r="E163" s="873"/>
      <c r="F163" s="873"/>
      <c r="G163" s="873"/>
      <c r="H163" s="873"/>
    </row>
    <row r="164" spans="2:8" ht="15" customHeight="1">
      <c r="B164" s="915"/>
      <c r="C164" s="873"/>
      <c r="D164" s="873"/>
      <c r="E164" s="873"/>
      <c r="F164" s="873"/>
      <c r="G164" s="873"/>
      <c r="H164" s="873"/>
    </row>
    <row r="165" spans="2:8" ht="15" customHeight="1">
      <c r="B165" s="915"/>
      <c r="C165" s="873"/>
      <c r="D165" s="873"/>
      <c r="E165" s="873"/>
      <c r="F165" s="873"/>
      <c r="G165" s="873"/>
      <c r="H165" s="873"/>
    </row>
    <row r="166" spans="2:8" ht="15" customHeight="1">
      <c r="B166" s="915"/>
      <c r="C166" s="873"/>
      <c r="D166" s="873"/>
      <c r="E166" s="873"/>
      <c r="F166" s="873"/>
      <c r="G166" s="873"/>
      <c r="H166" s="873"/>
    </row>
    <row r="167" spans="2:8" ht="15" customHeight="1">
      <c r="B167" s="915"/>
      <c r="C167" s="873"/>
      <c r="D167" s="873"/>
      <c r="E167" s="873"/>
      <c r="F167" s="873"/>
      <c r="G167" s="873"/>
      <c r="H167" s="873"/>
    </row>
    <row r="168" spans="2:8" ht="15" customHeight="1">
      <c r="B168" s="915"/>
      <c r="C168" s="873"/>
      <c r="D168" s="873"/>
      <c r="E168" s="873"/>
      <c r="F168" s="873"/>
      <c r="G168" s="873"/>
      <c r="H168" s="873"/>
    </row>
    <row r="169" spans="2:8" ht="15" customHeight="1">
      <c r="B169" s="915"/>
      <c r="C169" s="873"/>
      <c r="D169" s="873"/>
      <c r="E169" s="873"/>
      <c r="F169" s="873"/>
      <c r="G169" s="873"/>
      <c r="H169" s="873"/>
    </row>
    <row r="170" spans="2:8" ht="15" customHeight="1">
      <c r="B170" s="915"/>
      <c r="C170" s="873"/>
      <c r="D170" s="873"/>
      <c r="E170" s="873"/>
      <c r="F170" s="873"/>
      <c r="G170" s="873"/>
      <c r="H170" s="873"/>
    </row>
    <row r="171" spans="2:8" ht="15" customHeight="1">
      <c r="B171" s="915"/>
      <c r="C171" s="873"/>
      <c r="D171" s="873"/>
      <c r="E171" s="873"/>
      <c r="F171" s="873"/>
      <c r="G171" s="873"/>
      <c r="H171" s="873"/>
    </row>
    <row r="172" spans="2:8" ht="15" customHeight="1">
      <c r="B172" s="915"/>
      <c r="C172" s="873"/>
      <c r="D172" s="873"/>
      <c r="E172" s="873"/>
      <c r="F172" s="873"/>
      <c r="G172" s="873"/>
      <c r="H172" s="873"/>
    </row>
    <row r="173" spans="2:8" ht="15" customHeight="1">
      <c r="B173" s="915"/>
      <c r="C173" s="873"/>
      <c r="D173" s="873"/>
      <c r="E173" s="873"/>
      <c r="F173" s="873"/>
      <c r="G173" s="873"/>
      <c r="H173" s="873"/>
    </row>
    <row r="174" spans="2:8" ht="15" customHeight="1">
      <c r="B174" s="915"/>
      <c r="C174" s="873"/>
      <c r="D174" s="873"/>
      <c r="E174" s="873"/>
      <c r="F174" s="873"/>
      <c r="G174" s="873"/>
      <c r="H174" s="873"/>
    </row>
    <row r="175" spans="2:8" ht="15" customHeight="1">
      <c r="B175" s="915"/>
      <c r="C175" s="873"/>
      <c r="D175" s="873"/>
      <c r="E175" s="873"/>
      <c r="F175" s="873"/>
      <c r="G175" s="873"/>
      <c r="H175" s="873"/>
    </row>
    <row r="176" spans="2:8" ht="15" customHeight="1">
      <c r="B176" s="915"/>
      <c r="C176" s="873"/>
      <c r="D176" s="873"/>
      <c r="E176" s="873"/>
      <c r="F176" s="873"/>
      <c r="G176" s="873"/>
      <c r="H176" s="873"/>
    </row>
    <row r="177" spans="2:8" ht="15" customHeight="1">
      <c r="B177" s="915"/>
      <c r="C177" s="873"/>
      <c r="D177" s="873"/>
      <c r="E177" s="873"/>
      <c r="F177" s="873"/>
      <c r="G177" s="873"/>
      <c r="H177" s="873"/>
    </row>
    <row r="178" spans="2:8" ht="15" customHeight="1">
      <c r="B178" s="915"/>
      <c r="C178" s="873"/>
      <c r="D178" s="873"/>
      <c r="E178" s="873"/>
      <c r="F178" s="873"/>
      <c r="G178" s="873"/>
      <c r="H178" s="873"/>
    </row>
    <row r="179" spans="2:8" ht="15" customHeight="1">
      <c r="B179" s="915"/>
      <c r="C179" s="873"/>
      <c r="D179" s="873"/>
      <c r="E179" s="873"/>
      <c r="F179" s="873"/>
      <c r="G179" s="873"/>
      <c r="H179" s="873"/>
    </row>
    <row r="180" spans="2:8" ht="15" customHeight="1">
      <c r="B180" s="915"/>
      <c r="C180" s="873"/>
      <c r="D180" s="873"/>
      <c r="E180" s="873"/>
      <c r="F180" s="873"/>
      <c r="G180" s="873"/>
      <c r="H180" s="873"/>
    </row>
    <row r="181" spans="2:8" ht="15" customHeight="1">
      <c r="B181" s="915"/>
      <c r="C181" s="873"/>
      <c r="D181" s="873"/>
      <c r="E181" s="873"/>
      <c r="F181" s="873"/>
      <c r="G181" s="873"/>
      <c r="H181" s="873"/>
    </row>
    <row r="182" spans="2:8" ht="15" customHeight="1">
      <c r="B182" s="915"/>
      <c r="C182" s="873"/>
      <c r="D182" s="873"/>
      <c r="E182" s="873"/>
      <c r="F182" s="873"/>
      <c r="G182" s="873"/>
      <c r="H182" s="873"/>
    </row>
    <row r="183" spans="2:8" ht="15" customHeight="1">
      <c r="B183" s="915"/>
      <c r="C183" s="873"/>
      <c r="D183" s="873"/>
      <c r="E183" s="873"/>
      <c r="F183" s="873"/>
      <c r="G183" s="873"/>
      <c r="H183" s="873"/>
    </row>
    <row r="184" spans="2:8" ht="15" customHeight="1">
      <c r="B184" s="915"/>
      <c r="C184" s="873"/>
      <c r="D184" s="873"/>
      <c r="E184" s="873"/>
      <c r="F184" s="873"/>
      <c r="G184" s="873"/>
      <c r="H184" s="873"/>
    </row>
    <row r="185" spans="2:8" ht="15" customHeight="1">
      <c r="B185" s="915"/>
      <c r="C185" s="873"/>
      <c r="D185" s="873"/>
      <c r="E185" s="873"/>
      <c r="F185" s="873"/>
      <c r="G185" s="873"/>
      <c r="H185" s="873"/>
    </row>
    <row r="186" spans="2:8" ht="15" customHeight="1">
      <c r="B186" s="915"/>
      <c r="C186" s="873"/>
      <c r="D186" s="873"/>
      <c r="E186" s="873"/>
      <c r="F186" s="873"/>
      <c r="G186" s="873"/>
      <c r="H186" s="873"/>
    </row>
    <row r="187" spans="2:8" ht="15" customHeight="1">
      <c r="B187" s="915"/>
      <c r="C187" s="873"/>
      <c r="D187" s="873"/>
      <c r="E187" s="873"/>
      <c r="F187" s="873"/>
      <c r="G187" s="873"/>
      <c r="H187" s="873"/>
    </row>
    <row r="188" spans="2:8" ht="15" customHeight="1">
      <c r="B188" s="915"/>
      <c r="C188" s="873"/>
      <c r="D188" s="873"/>
      <c r="E188" s="873"/>
      <c r="F188" s="873"/>
      <c r="G188" s="873"/>
      <c r="H188" s="873"/>
    </row>
    <row r="189" spans="2:8" ht="15" customHeight="1">
      <c r="B189" s="915"/>
      <c r="C189" s="873"/>
      <c r="D189" s="873"/>
      <c r="E189" s="873"/>
      <c r="F189" s="873"/>
      <c r="G189" s="873"/>
      <c r="H189" s="873"/>
    </row>
    <row r="190" spans="2:8" ht="15" customHeight="1">
      <c r="B190" s="915"/>
      <c r="C190" s="873"/>
      <c r="D190" s="873"/>
      <c r="E190" s="873"/>
      <c r="F190" s="873"/>
      <c r="G190" s="873"/>
      <c r="H190" s="873"/>
    </row>
    <row r="191" spans="2:8" ht="15" customHeight="1">
      <c r="B191" s="915"/>
      <c r="C191" s="873"/>
      <c r="D191" s="873"/>
      <c r="E191" s="873"/>
      <c r="F191" s="873"/>
      <c r="G191" s="873"/>
      <c r="H191" s="873"/>
    </row>
    <row r="192" spans="2:8" ht="15" customHeight="1">
      <c r="B192" s="915"/>
      <c r="C192" s="873"/>
      <c r="D192" s="873"/>
      <c r="E192" s="873"/>
      <c r="F192" s="873"/>
      <c r="G192" s="873"/>
      <c r="H192" s="873"/>
    </row>
    <row r="193" spans="2:8" ht="15" customHeight="1">
      <c r="B193" s="915"/>
      <c r="C193" s="873"/>
      <c r="D193" s="873"/>
      <c r="E193" s="873"/>
      <c r="F193" s="873"/>
      <c r="G193" s="873"/>
      <c r="H193" s="873"/>
    </row>
    <row r="194" spans="2:8" ht="15" customHeight="1">
      <c r="B194" s="915"/>
      <c r="C194" s="873"/>
      <c r="D194" s="873"/>
      <c r="E194" s="873"/>
      <c r="F194" s="873"/>
      <c r="G194" s="873"/>
      <c r="H194" s="873"/>
    </row>
    <row r="195" spans="2:8" ht="15" customHeight="1">
      <c r="B195" s="915"/>
      <c r="C195" s="873"/>
      <c r="D195" s="873"/>
      <c r="E195" s="873"/>
      <c r="F195" s="873"/>
      <c r="G195" s="873"/>
      <c r="H195" s="873"/>
    </row>
    <row r="196" spans="2:8" ht="15" customHeight="1">
      <c r="B196" s="915"/>
      <c r="C196" s="873"/>
      <c r="D196" s="873"/>
      <c r="E196" s="873"/>
      <c r="F196" s="873"/>
      <c r="G196" s="873"/>
      <c r="H196" s="873"/>
    </row>
    <row r="197" spans="2:8" ht="15" customHeight="1">
      <c r="B197" s="915"/>
      <c r="C197" s="873"/>
      <c r="D197" s="873"/>
      <c r="E197" s="873"/>
      <c r="F197" s="873"/>
      <c r="G197" s="873"/>
      <c r="H197" s="873"/>
    </row>
    <row r="198" spans="2:8" ht="15" customHeight="1">
      <c r="B198" s="915"/>
      <c r="C198" s="873"/>
      <c r="D198" s="873"/>
      <c r="E198" s="873"/>
      <c r="F198" s="873"/>
      <c r="G198" s="873"/>
      <c r="H198" s="873"/>
    </row>
    <row r="199" spans="2:8" ht="15" customHeight="1">
      <c r="B199" s="915"/>
      <c r="C199" s="873"/>
      <c r="D199" s="873"/>
      <c r="E199" s="873"/>
      <c r="F199" s="873"/>
      <c r="G199" s="873"/>
      <c r="H199" s="873"/>
    </row>
    <row r="200" spans="2:8" ht="15" customHeight="1">
      <c r="B200" s="915"/>
      <c r="C200" s="873"/>
      <c r="D200" s="873"/>
      <c r="E200" s="873"/>
      <c r="F200" s="873"/>
      <c r="G200" s="873"/>
      <c r="H200" s="873"/>
    </row>
    <row r="201" spans="2:8" ht="15" customHeight="1">
      <c r="B201" s="915"/>
      <c r="C201" s="873"/>
      <c r="D201" s="873"/>
      <c r="E201" s="873"/>
      <c r="F201" s="873"/>
      <c r="G201" s="873"/>
      <c r="H201" s="873"/>
    </row>
    <row r="202" spans="2:8" ht="15" customHeight="1">
      <c r="B202" s="915"/>
      <c r="C202" s="873"/>
      <c r="D202" s="873"/>
      <c r="E202" s="873"/>
      <c r="F202" s="873"/>
      <c r="G202" s="873"/>
      <c r="H202" s="873"/>
    </row>
    <row r="203" spans="2:8" ht="15" customHeight="1">
      <c r="B203" s="915"/>
      <c r="C203" s="873"/>
      <c r="D203" s="873"/>
      <c r="E203" s="873"/>
      <c r="F203" s="873"/>
      <c r="G203" s="873"/>
      <c r="H203" s="873"/>
    </row>
    <row r="204" spans="2:8" ht="15" customHeight="1">
      <c r="B204" s="915"/>
      <c r="C204" s="873"/>
      <c r="D204" s="873"/>
      <c r="E204" s="873"/>
      <c r="F204" s="873"/>
      <c r="G204" s="873"/>
      <c r="H204" s="873"/>
    </row>
    <row r="205" spans="2:8" ht="15" customHeight="1">
      <c r="B205" s="915"/>
      <c r="C205" s="873"/>
      <c r="D205" s="873"/>
      <c r="E205" s="873"/>
      <c r="F205" s="873"/>
      <c r="G205" s="873"/>
      <c r="H205" s="873"/>
    </row>
    <row r="206" spans="2:8" ht="15" customHeight="1">
      <c r="B206" s="887"/>
      <c r="C206" s="875"/>
      <c r="D206" s="875"/>
      <c r="E206" s="875"/>
      <c r="F206" s="875"/>
      <c r="G206" s="875"/>
      <c r="H206" s="875"/>
    </row>
    <row r="207" spans="2:8" ht="15" customHeight="1">
      <c r="B207" s="887"/>
      <c r="C207" s="875"/>
      <c r="D207" s="875"/>
      <c r="E207" s="875"/>
      <c r="F207" s="875"/>
      <c r="G207" s="875"/>
      <c r="H207" s="875"/>
    </row>
    <row r="208" spans="2:8" ht="15" customHeight="1">
      <c r="B208" s="887"/>
      <c r="C208" s="875"/>
      <c r="D208" s="875"/>
      <c r="E208" s="875"/>
      <c r="F208" s="875"/>
      <c r="G208" s="875"/>
      <c r="H208" s="875"/>
    </row>
    <row r="209" spans="2:8" ht="15" customHeight="1">
      <c r="B209" s="887"/>
      <c r="C209" s="875"/>
      <c r="D209" s="875"/>
      <c r="E209" s="875"/>
      <c r="F209" s="875"/>
      <c r="G209" s="875"/>
      <c r="H209" s="875"/>
    </row>
    <row r="210" spans="2:8" ht="15" customHeight="1">
      <c r="B210" s="887"/>
      <c r="C210" s="875"/>
      <c r="D210" s="875"/>
      <c r="E210" s="875"/>
      <c r="F210" s="875"/>
      <c r="G210" s="875"/>
      <c r="H210" s="875"/>
    </row>
    <row r="211" spans="2:8" ht="15" customHeight="1">
      <c r="B211" s="887"/>
      <c r="C211" s="875"/>
      <c r="D211" s="875"/>
      <c r="E211" s="875"/>
      <c r="F211" s="875"/>
      <c r="G211" s="875"/>
      <c r="H211" s="875"/>
    </row>
    <row r="212" spans="2:8" ht="15" customHeight="1">
      <c r="B212" s="887"/>
      <c r="C212" s="875"/>
      <c r="D212" s="875"/>
      <c r="E212" s="875"/>
      <c r="F212" s="875"/>
      <c r="G212" s="875"/>
      <c r="H212" s="875"/>
    </row>
    <row r="213" spans="2:8" ht="15" customHeight="1">
      <c r="B213" s="887"/>
      <c r="C213" s="875"/>
      <c r="D213" s="875"/>
      <c r="E213" s="875"/>
      <c r="F213" s="875"/>
      <c r="G213" s="875"/>
      <c r="H213" s="875"/>
    </row>
    <row r="214" spans="2:8" ht="15" customHeight="1">
      <c r="B214" s="887"/>
      <c r="C214" s="875"/>
      <c r="D214" s="875"/>
      <c r="E214" s="875"/>
      <c r="F214" s="875"/>
      <c r="G214" s="875"/>
      <c r="H214" s="875"/>
    </row>
    <row r="215" spans="2:8" ht="15" customHeight="1">
      <c r="B215" s="887"/>
      <c r="C215" s="875"/>
      <c r="D215" s="875"/>
      <c r="E215" s="875"/>
      <c r="F215" s="875"/>
      <c r="G215" s="875"/>
      <c r="H215" s="875"/>
    </row>
    <row r="216" spans="2:8" ht="15" customHeight="1">
      <c r="B216" s="887"/>
      <c r="C216" s="875"/>
      <c r="D216" s="875"/>
      <c r="E216" s="875"/>
      <c r="F216" s="875"/>
      <c r="G216" s="875"/>
      <c r="H216" s="875"/>
    </row>
    <row r="217" spans="2:8" ht="15" customHeight="1">
      <c r="B217" s="887"/>
      <c r="C217" s="875"/>
      <c r="D217" s="875"/>
      <c r="E217" s="875"/>
      <c r="F217" s="875"/>
      <c r="G217" s="875"/>
      <c r="H217" s="875"/>
    </row>
    <row r="218" spans="2:8" ht="15" customHeight="1">
      <c r="B218" s="887"/>
      <c r="C218" s="875"/>
      <c r="D218" s="875"/>
      <c r="E218" s="875"/>
      <c r="F218" s="875"/>
      <c r="G218" s="875"/>
      <c r="H218" s="875"/>
    </row>
    <row r="219" spans="2:8" ht="15" customHeight="1">
      <c r="B219" s="887"/>
      <c r="C219" s="875"/>
      <c r="D219" s="875"/>
      <c r="E219" s="875"/>
      <c r="F219" s="875"/>
      <c r="G219" s="875"/>
      <c r="H219" s="875"/>
    </row>
    <row r="220" spans="2:8" ht="15" customHeight="1">
      <c r="B220" s="887"/>
      <c r="C220" s="875"/>
      <c r="D220" s="875"/>
      <c r="E220" s="875"/>
      <c r="F220" s="875"/>
      <c r="G220" s="875"/>
      <c r="H220" s="875"/>
    </row>
    <row r="221" spans="2:8" ht="15" customHeight="1">
      <c r="B221" s="887"/>
      <c r="C221" s="875"/>
      <c r="D221" s="875"/>
      <c r="E221" s="875"/>
      <c r="F221" s="875"/>
      <c r="G221" s="875"/>
      <c r="H221" s="875"/>
    </row>
    <row r="222" spans="2:8" ht="15" customHeight="1">
      <c r="B222" s="887"/>
      <c r="C222" s="875"/>
      <c r="D222" s="875"/>
      <c r="E222" s="875"/>
      <c r="F222" s="875"/>
      <c r="G222" s="875"/>
      <c r="H222" s="875"/>
    </row>
    <row r="223" spans="2:8" ht="15" customHeight="1">
      <c r="B223" s="887"/>
      <c r="C223" s="875"/>
      <c r="D223" s="875"/>
      <c r="E223" s="875"/>
      <c r="F223" s="875"/>
      <c r="G223" s="875"/>
      <c r="H223" s="875"/>
    </row>
    <row r="224" spans="2:8" ht="15" customHeight="1">
      <c r="B224" s="887"/>
      <c r="C224" s="875"/>
      <c r="D224" s="875"/>
      <c r="E224" s="875"/>
      <c r="F224" s="875"/>
      <c r="G224" s="875"/>
      <c r="H224" s="875"/>
    </row>
    <row r="225" spans="2:8" ht="15" customHeight="1">
      <c r="B225" s="887"/>
      <c r="C225" s="875"/>
      <c r="D225" s="875"/>
      <c r="E225" s="875"/>
      <c r="F225" s="875"/>
      <c r="G225" s="875"/>
      <c r="H225" s="875"/>
    </row>
    <row r="226" spans="2:8" ht="15" customHeight="1">
      <c r="B226" s="887"/>
      <c r="C226" s="875"/>
      <c r="D226" s="875"/>
      <c r="E226" s="875"/>
      <c r="F226" s="875"/>
      <c r="G226" s="875"/>
      <c r="H226" s="875"/>
    </row>
    <row r="227" spans="2:8" ht="15" customHeight="1">
      <c r="B227" s="887"/>
      <c r="C227" s="875"/>
      <c r="D227" s="875"/>
      <c r="E227" s="875"/>
      <c r="F227" s="875"/>
      <c r="G227" s="875"/>
      <c r="H227" s="875"/>
    </row>
    <row r="228" spans="2:8" ht="15" customHeight="1">
      <c r="B228" s="887"/>
      <c r="C228" s="875"/>
      <c r="D228" s="875"/>
      <c r="E228" s="875"/>
      <c r="F228" s="875"/>
      <c r="G228" s="875"/>
      <c r="H228" s="875"/>
    </row>
    <row r="229" spans="2:8" ht="15" customHeight="1">
      <c r="B229" s="887"/>
      <c r="C229" s="875"/>
      <c r="D229" s="875"/>
      <c r="E229" s="875"/>
      <c r="F229" s="875"/>
      <c r="G229" s="875"/>
      <c r="H229" s="875"/>
    </row>
    <row r="230" spans="2:8" ht="15" customHeight="1">
      <c r="B230" s="887"/>
      <c r="C230" s="875"/>
      <c r="D230" s="875"/>
      <c r="E230" s="875"/>
      <c r="F230" s="875"/>
      <c r="G230" s="875"/>
      <c r="H230" s="875"/>
    </row>
    <row r="231" spans="2:8" ht="15" customHeight="1">
      <c r="B231" s="887"/>
      <c r="C231" s="875"/>
      <c r="D231" s="875"/>
      <c r="E231" s="875"/>
      <c r="F231" s="875"/>
      <c r="G231" s="875"/>
      <c r="H231" s="875"/>
    </row>
    <row r="232" spans="2:8" ht="15" customHeight="1">
      <c r="B232" s="887"/>
      <c r="C232" s="875"/>
      <c r="D232" s="875"/>
      <c r="E232" s="875"/>
      <c r="F232" s="875"/>
      <c r="G232" s="875"/>
      <c r="H232" s="875"/>
    </row>
    <row r="233" spans="2:8" ht="15" customHeight="1">
      <c r="B233" s="887"/>
      <c r="C233" s="875"/>
      <c r="D233" s="875"/>
      <c r="E233" s="875"/>
      <c r="F233" s="875"/>
      <c r="G233" s="875"/>
      <c r="H233" s="875"/>
    </row>
    <row r="234" spans="2:8" ht="15" customHeight="1">
      <c r="B234" s="887"/>
      <c r="C234" s="875"/>
      <c r="D234" s="875"/>
      <c r="E234" s="875"/>
      <c r="F234" s="875"/>
      <c r="G234" s="875"/>
      <c r="H234" s="875"/>
    </row>
    <row r="235" spans="2:8" ht="15" customHeight="1">
      <c r="B235" s="887"/>
      <c r="C235" s="875"/>
      <c r="D235" s="875"/>
      <c r="E235" s="875"/>
      <c r="F235" s="875"/>
      <c r="G235" s="875"/>
      <c r="H235" s="875"/>
    </row>
    <row r="236" spans="2:8" ht="15" customHeight="1">
      <c r="B236" s="887"/>
      <c r="C236" s="875"/>
      <c r="D236" s="875"/>
      <c r="E236" s="875"/>
      <c r="F236" s="875"/>
      <c r="G236" s="875"/>
      <c r="H236" s="875"/>
    </row>
    <row r="237" spans="2:8" ht="15" customHeight="1">
      <c r="B237" s="887"/>
      <c r="C237" s="875"/>
      <c r="D237" s="875"/>
      <c r="E237" s="875"/>
      <c r="F237" s="875"/>
      <c r="G237" s="875"/>
      <c r="H237" s="875"/>
    </row>
    <row r="238" spans="2:8" ht="15" customHeight="1">
      <c r="B238" s="887"/>
      <c r="C238" s="875"/>
      <c r="D238" s="875"/>
      <c r="E238" s="875"/>
      <c r="F238" s="875"/>
      <c r="G238" s="875"/>
      <c r="H238" s="875"/>
    </row>
    <row r="239" spans="2:8" ht="15" customHeight="1">
      <c r="B239" s="887"/>
      <c r="C239" s="875"/>
      <c r="D239" s="875"/>
      <c r="E239" s="875"/>
      <c r="F239" s="875"/>
      <c r="G239" s="875"/>
      <c r="H239" s="875"/>
    </row>
    <row r="240" spans="2:8" ht="15" customHeight="1">
      <c r="B240" s="887"/>
      <c r="C240" s="875"/>
      <c r="D240" s="875"/>
      <c r="E240" s="875"/>
      <c r="F240" s="875"/>
      <c r="G240" s="875"/>
      <c r="H240" s="875"/>
    </row>
    <row r="241" spans="2:8" ht="15" customHeight="1">
      <c r="B241" s="887"/>
      <c r="C241" s="875"/>
      <c r="D241" s="875"/>
      <c r="E241" s="875"/>
      <c r="F241" s="875"/>
      <c r="G241" s="875"/>
      <c r="H241" s="875"/>
    </row>
    <row r="242" spans="2:8" ht="15" customHeight="1">
      <c r="B242" s="887"/>
      <c r="C242" s="875"/>
      <c r="D242" s="875"/>
      <c r="E242" s="875"/>
      <c r="F242" s="875"/>
      <c r="G242" s="875"/>
      <c r="H242" s="875"/>
    </row>
    <row r="243" spans="2:8" ht="15" customHeight="1">
      <c r="B243" s="887"/>
      <c r="C243" s="875"/>
      <c r="D243" s="875"/>
      <c r="E243" s="875"/>
      <c r="F243" s="875"/>
      <c r="G243" s="875"/>
      <c r="H243" s="875"/>
    </row>
    <row r="244" spans="2:8" ht="15" customHeight="1">
      <c r="B244" s="887"/>
      <c r="C244" s="875"/>
      <c r="D244" s="875"/>
      <c r="E244" s="875"/>
      <c r="F244" s="875"/>
      <c r="G244" s="875"/>
      <c r="H244" s="875"/>
    </row>
    <row r="245" spans="2:8" ht="15" customHeight="1">
      <c r="B245" s="887"/>
      <c r="C245" s="875"/>
      <c r="D245" s="875"/>
      <c r="E245" s="875"/>
      <c r="F245" s="875"/>
      <c r="G245" s="875"/>
      <c r="H245" s="875"/>
    </row>
    <row r="246" spans="2:8" ht="15" customHeight="1">
      <c r="B246" s="887"/>
      <c r="C246" s="875"/>
      <c r="D246" s="875"/>
      <c r="E246" s="875"/>
      <c r="F246" s="875"/>
      <c r="G246" s="875"/>
      <c r="H246" s="875"/>
    </row>
    <row r="247" spans="2:8" ht="15" customHeight="1">
      <c r="B247" s="887"/>
      <c r="C247" s="875"/>
      <c r="D247" s="875"/>
      <c r="E247" s="875"/>
      <c r="F247" s="875"/>
      <c r="G247" s="875"/>
      <c r="H247" s="875"/>
    </row>
    <row r="248" spans="2:8" ht="15" customHeight="1">
      <c r="B248" s="887"/>
      <c r="C248" s="875"/>
      <c r="D248" s="875"/>
      <c r="E248" s="875"/>
      <c r="F248" s="875"/>
      <c r="G248" s="875"/>
      <c r="H248" s="875"/>
    </row>
    <row r="249" spans="2:8" ht="15" customHeight="1">
      <c r="B249" s="887"/>
      <c r="C249" s="875"/>
      <c r="D249" s="875"/>
      <c r="E249" s="875"/>
      <c r="F249" s="875"/>
      <c r="G249" s="875"/>
      <c r="H249" s="875"/>
    </row>
    <row r="250" spans="2:8" ht="15" customHeight="1">
      <c r="B250" s="887"/>
      <c r="C250" s="875"/>
      <c r="D250" s="875"/>
      <c r="E250" s="875"/>
      <c r="F250" s="875"/>
      <c r="G250" s="875"/>
      <c r="H250" s="875"/>
    </row>
    <row r="251" spans="2:8" ht="15" customHeight="1">
      <c r="B251" s="887"/>
      <c r="C251" s="875"/>
      <c r="D251" s="875"/>
      <c r="E251" s="875"/>
      <c r="F251" s="875"/>
      <c r="G251" s="875"/>
      <c r="H251" s="875"/>
    </row>
    <row r="252" spans="2:8" ht="15" customHeight="1">
      <c r="B252" s="887"/>
      <c r="C252" s="875"/>
      <c r="D252" s="875"/>
      <c r="E252" s="875"/>
      <c r="F252" s="875"/>
      <c r="G252" s="875"/>
      <c r="H252" s="875"/>
    </row>
    <row r="253" spans="2:8" ht="15" customHeight="1">
      <c r="B253" s="887"/>
      <c r="C253" s="875"/>
      <c r="D253" s="875"/>
      <c r="E253" s="875"/>
      <c r="F253" s="875"/>
      <c r="G253" s="875"/>
      <c r="H253" s="875"/>
    </row>
    <row r="254" spans="2:8" ht="15" customHeight="1">
      <c r="B254" s="887"/>
      <c r="C254" s="875"/>
      <c r="D254" s="875"/>
      <c r="E254" s="875"/>
      <c r="F254" s="875"/>
      <c r="G254" s="875"/>
      <c r="H254" s="875"/>
    </row>
    <row r="255" spans="2:8" ht="15" customHeight="1">
      <c r="B255" s="887"/>
      <c r="C255" s="875"/>
      <c r="D255" s="875"/>
      <c r="E255" s="875"/>
      <c r="F255" s="875"/>
      <c r="G255" s="875"/>
      <c r="H255" s="875"/>
    </row>
    <row r="256" spans="2:8" ht="15" customHeight="1">
      <c r="B256" s="887"/>
      <c r="C256" s="875"/>
      <c r="D256" s="875"/>
      <c r="E256" s="875"/>
      <c r="F256" s="875"/>
      <c r="G256" s="875"/>
      <c r="H256" s="875"/>
    </row>
    <row r="257" spans="2:8" ht="15" customHeight="1">
      <c r="B257" s="887"/>
      <c r="C257" s="875"/>
      <c r="D257" s="875"/>
      <c r="E257" s="875"/>
      <c r="F257" s="875"/>
      <c r="G257" s="875"/>
      <c r="H257" s="875"/>
    </row>
    <row r="258" spans="2:8" ht="15" customHeight="1">
      <c r="B258" s="887"/>
      <c r="C258" s="875"/>
      <c r="D258" s="875"/>
      <c r="E258" s="875"/>
      <c r="F258" s="875"/>
      <c r="G258" s="875"/>
      <c r="H258" s="875"/>
    </row>
    <row r="259" spans="2:8" ht="15" customHeight="1">
      <c r="B259" s="887"/>
      <c r="C259" s="875"/>
      <c r="D259" s="875"/>
      <c r="E259" s="875"/>
      <c r="F259" s="875"/>
      <c r="G259" s="875"/>
      <c r="H259" s="875"/>
    </row>
    <row r="260" spans="2:8" ht="15" customHeight="1">
      <c r="B260" s="887"/>
      <c r="C260" s="875"/>
      <c r="D260" s="875"/>
      <c r="E260" s="875"/>
      <c r="F260" s="875"/>
      <c r="G260" s="875"/>
      <c r="H260" s="875"/>
    </row>
    <row r="261" spans="2:8" ht="15" customHeight="1">
      <c r="B261" s="887"/>
      <c r="C261" s="875"/>
      <c r="D261" s="875"/>
      <c r="E261" s="875"/>
      <c r="F261" s="875"/>
      <c r="G261" s="875"/>
      <c r="H261" s="875"/>
    </row>
    <row r="262" spans="2:8" ht="15" customHeight="1">
      <c r="B262" s="887"/>
      <c r="C262" s="875"/>
      <c r="D262" s="875"/>
      <c r="E262" s="875"/>
      <c r="F262" s="875"/>
      <c r="G262" s="875"/>
      <c r="H262" s="875"/>
    </row>
    <row r="263" spans="2:8" ht="15" customHeight="1">
      <c r="B263" s="887"/>
      <c r="C263" s="875"/>
      <c r="D263" s="875"/>
      <c r="E263" s="875"/>
      <c r="F263" s="875"/>
      <c r="G263" s="875"/>
      <c r="H263" s="875"/>
    </row>
    <row r="264" spans="2:8" ht="15" customHeight="1">
      <c r="B264" s="887"/>
      <c r="C264" s="875"/>
      <c r="D264" s="875"/>
      <c r="E264" s="875"/>
      <c r="F264" s="875"/>
      <c r="G264" s="875"/>
      <c r="H264" s="875"/>
    </row>
    <row r="265" spans="2:8" ht="15" customHeight="1">
      <c r="B265" s="887"/>
      <c r="C265" s="875"/>
      <c r="D265" s="875"/>
      <c r="E265" s="875"/>
      <c r="F265" s="875"/>
      <c r="G265" s="875"/>
      <c r="H265" s="875"/>
    </row>
    <row r="266" spans="2:8" ht="15" customHeight="1">
      <c r="B266" s="887"/>
      <c r="C266" s="875"/>
      <c r="D266" s="875"/>
      <c r="E266" s="875"/>
      <c r="F266" s="875"/>
      <c r="G266" s="875"/>
      <c r="H266" s="875"/>
    </row>
    <row r="267" spans="2:8" ht="15" customHeight="1">
      <c r="B267" s="887"/>
      <c r="C267" s="875"/>
      <c r="D267" s="875"/>
      <c r="E267" s="875"/>
      <c r="F267" s="875"/>
      <c r="G267" s="875"/>
      <c r="H267" s="875"/>
    </row>
    <row r="268" spans="2:8" ht="15" customHeight="1">
      <c r="B268" s="887"/>
      <c r="C268" s="875"/>
      <c r="D268" s="875"/>
      <c r="E268" s="875"/>
      <c r="F268" s="875"/>
      <c r="G268" s="875"/>
      <c r="H268" s="875"/>
    </row>
    <row r="269" spans="2:8" ht="15" customHeight="1">
      <c r="B269" s="887"/>
      <c r="C269" s="875"/>
      <c r="D269" s="875"/>
      <c r="E269" s="875"/>
      <c r="F269" s="875"/>
      <c r="G269" s="875"/>
      <c r="H269" s="875"/>
    </row>
    <row r="270" spans="2:8" ht="15" customHeight="1">
      <c r="B270" s="887"/>
      <c r="C270" s="875"/>
      <c r="D270" s="875"/>
      <c r="E270" s="875"/>
      <c r="F270" s="875"/>
      <c r="G270" s="875"/>
      <c r="H270" s="875"/>
    </row>
    <row r="271" spans="2:8" ht="15" customHeight="1">
      <c r="B271" s="887"/>
      <c r="C271" s="875"/>
      <c r="D271" s="875"/>
      <c r="E271" s="875"/>
      <c r="F271" s="875"/>
      <c r="G271" s="875"/>
      <c r="H271" s="875"/>
    </row>
    <row r="272" spans="2:8" ht="15" customHeight="1">
      <c r="B272" s="887"/>
      <c r="C272" s="875"/>
      <c r="D272" s="875"/>
      <c r="E272" s="875"/>
      <c r="F272" s="875"/>
      <c r="G272" s="875"/>
      <c r="H272" s="875"/>
    </row>
    <row r="273" spans="2:8" ht="15" customHeight="1">
      <c r="B273" s="887"/>
      <c r="C273" s="875"/>
      <c r="D273" s="875"/>
      <c r="E273" s="875"/>
      <c r="F273" s="875"/>
      <c r="G273" s="875"/>
      <c r="H273" s="875"/>
    </row>
    <row r="274" spans="2:8" ht="15" customHeight="1">
      <c r="B274" s="887"/>
      <c r="C274" s="875"/>
      <c r="D274" s="875"/>
      <c r="E274" s="875"/>
      <c r="F274" s="875"/>
      <c r="G274" s="875"/>
      <c r="H274" s="875"/>
    </row>
    <row r="275" spans="2:8" ht="15" customHeight="1">
      <c r="B275" s="887"/>
      <c r="C275" s="875"/>
      <c r="D275" s="875"/>
      <c r="E275" s="875"/>
      <c r="F275" s="875"/>
      <c r="G275" s="875"/>
      <c r="H275" s="875"/>
    </row>
    <row r="276" spans="2:8" ht="15" customHeight="1">
      <c r="B276" s="887"/>
      <c r="C276" s="875"/>
      <c r="D276" s="875"/>
      <c r="E276" s="875"/>
      <c r="F276" s="875"/>
      <c r="G276" s="875"/>
      <c r="H276" s="875"/>
    </row>
    <row r="277" spans="2:8" ht="15" customHeight="1">
      <c r="B277" s="887"/>
      <c r="C277" s="875"/>
      <c r="D277" s="875"/>
      <c r="E277" s="875"/>
      <c r="F277" s="875"/>
      <c r="G277" s="875"/>
      <c r="H277" s="875"/>
    </row>
    <row r="278" spans="2:8" ht="15" customHeight="1">
      <c r="B278" s="887"/>
      <c r="C278" s="875"/>
      <c r="D278" s="875"/>
      <c r="E278" s="875"/>
      <c r="F278" s="875"/>
      <c r="G278" s="875"/>
      <c r="H278" s="875"/>
    </row>
    <row r="279" spans="2:8" ht="15" customHeight="1">
      <c r="B279" s="887"/>
      <c r="C279" s="875"/>
      <c r="D279" s="875"/>
      <c r="E279" s="875"/>
      <c r="F279" s="875"/>
      <c r="G279" s="875"/>
      <c r="H279" s="875"/>
    </row>
    <row r="280" spans="2:8" ht="15" customHeight="1">
      <c r="B280" s="887"/>
      <c r="C280" s="875"/>
      <c r="D280" s="875"/>
      <c r="E280" s="875"/>
      <c r="F280" s="875"/>
      <c r="G280" s="875"/>
      <c r="H280" s="875"/>
    </row>
    <row r="281" spans="2:8" ht="15" customHeight="1">
      <c r="B281" s="887"/>
      <c r="C281" s="875"/>
      <c r="D281" s="875"/>
      <c r="E281" s="875"/>
      <c r="F281" s="875"/>
      <c r="G281" s="875"/>
      <c r="H281" s="875"/>
    </row>
    <row r="282" spans="2:8" ht="15" customHeight="1">
      <c r="B282" s="887"/>
      <c r="C282" s="875"/>
      <c r="D282" s="875"/>
      <c r="E282" s="875"/>
      <c r="F282" s="875"/>
      <c r="G282" s="875"/>
      <c r="H282" s="875"/>
    </row>
    <row r="283" spans="2:8" ht="15" customHeight="1">
      <c r="B283" s="887"/>
      <c r="C283" s="875"/>
      <c r="D283" s="875"/>
      <c r="E283" s="875"/>
      <c r="F283" s="875"/>
      <c r="G283" s="875"/>
      <c r="H283" s="875"/>
    </row>
    <row r="284" spans="2:8" ht="15" customHeight="1">
      <c r="B284" s="887"/>
      <c r="C284" s="875"/>
      <c r="D284" s="875"/>
      <c r="E284" s="875"/>
      <c r="F284" s="875"/>
      <c r="G284" s="875"/>
      <c r="H284" s="875"/>
    </row>
    <row r="285" spans="2:8" ht="15" customHeight="1">
      <c r="B285" s="887"/>
      <c r="C285" s="875"/>
      <c r="D285" s="875"/>
      <c r="E285" s="875"/>
      <c r="F285" s="875"/>
      <c r="G285" s="875"/>
      <c r="H285" s="875"/>
    </row>
    <row r="286" spans="2:8" ht="15" customHeight="1">
      <c r="B286" s="887"/>
      <c r="C286" s="875"/>
      <c r="D286" s="875"/>
      <c r="E286" s="875"/>
      <c r="F286" s="875"/>
      <c r="G286" s="875"/>
      <c r="H286" s="875"/>
    </row>
    <row r="287" spans="2:8" ht="15" customHeight="1">
      <c r="B287" s="887"/>
      <c r="C287" s="875"/>
      <c r="D287" s="875"/>
      <c r="E287" s="875"/>
      <c r="F287" s="875"/>
      <c r="G287" s="875"/>
      <c r="H287" s="875"/>
    </row>
    <row r="288" spans="2:8" ht="15" customHeight="1">
      <c r="B288" s="887"/>
      <c r="C288" s="875"/>
      <c r="D288" s="875"/>
      <c r="E288" s="875"/>
      <c r="F288" s="875"/>
      <c r="G288" s="875"/>
      <c r="H288" s="875"/>
    </row>
    <row r="289" spans="2:8" ht="15" customHeight="1">
      <c r="B289" s="887"/>
      <c r="C289" s="875"/>
      <c r="D289" s="875"/>
      <c r="E289" s="875"/>
      <c r="F289" s="875"/>
      <c r="G289" s="875"/>
      <c r="H289" s="875"/>
    </row>
    <row r="290" spans="2:8" ht="15" customHeight="1">
      <c r="B290" s="887"/>
      <c r="C290" s="875"/>
      <c r="D290" s="875"/>
      <c r="E290" s="875"/>
      <c r="F290" s="875"/>
      <c r="G290" s="875"/>
      <c r="H290" s="875"/>
    </row>
    <row r="291" spans="2:8" ht="15" customHeight="1">
      <c r="B291" s="887"/>
      <c r="C291" s="875"/>
      <c r="D291" s="875"/>
      <c r="E291" s="875"/>
      <c r="F291" s="875"/>
      <c r="G291" s="875"/>
      <c r="H291" s="875"/>
    </row>
    <row r="292" spans="2:8" ht="15" customHeight="1">
      <c r="B292" s="887"/>
      <c r="C292" s="875"/>
      <c r="D292" s="875"/>
      <c r="E292" s="875"/>
      <c r="F292" s="875"/>
      <c r="G292" s="875"/>
      <c r="H292" s="875"/>
    </row>
    <row r="293" spans="2:8" ht="15" customHeight="1">
      <c r="B293" s="887"/>
      <c r="C293" s="875"/>
      <c r="D293" s="875"/>
      <c r="E293" s="875"/>
      <c r="F293" s="875"/>
      <c r="G293" s="875"/>
      <c r="H293" s="875"/>
    </row>
    <row r="294" spans="2:8" ht="15" customHeight="1">
      <c r="B294" s="887"/>
      <c r="C294" s="875"/>
      <c r="D294" s="875"/>
      <c r="E294" s="875"/>
      <c r="F294" s="875"/>
      <c r="G294" s="875"/>
      <c r="H294" s="875"/>
    </row>
    <row r="295" spans="2:8" ht="15" customHeight="1">
      <c r="B295" s="887"/>
      <c r="C295" s="875"/>
      <c r="D295" s="875"/>
      <c r="E295" s="875"/>
      <c r="F295" s="875"/>
      <c r="G295" s="875"/>
      <c r="H295" s="875"/>
    </row>
    <row r="296" spans="2:8" ht="15" customHeight="1">
      <c r="B296" s="887"/>
      <c r="C296" s="875"/>
      <c r="D296" s="875"/>
      <c r="E296" s="875"/>
      <c r="F296" s="875"/>
      <c r="G296" s="875"/>
      <c r="H296" s="875"/>
    </row>
    <row r="297" spans="2:8" ht="15" customHeight="1">
      <c r="B297" s="887"/>
      <c r="C297" s="875"/>
      <c r="D297" s="875"/>
      <c r="E297" s="875"/>
      <c r="F297" s="875"/>
      <c r="G297" s="875"/>
      <c r="H297" s="875"/>
    </row>
    <row r="298" spans="2:8" ht="15" customHeight="1">
      <c r="B298" s="887"/>
      <c r="C298" s="875"/>
      <c r="D298" s="875"/>
      <c r="E298" s="875"/>
      <c r="F298" s="875"/>
      <c r="G298" s="875"/>
      <c r="H298" s="875"/>
    </row>
    <row r="299" spans="2:8" ht="15" customHeight="1">
      <c r="B299" s="887"/>
      <c r="C299" s="875"/>
      <c r="D299" s="875"/>
      <c r="E299" s="875"/>
      <c r="F299" s="875"/>
      <c r="G299" s="875"/>
      <c r="H299" s="875"/>
    </row>
    <row r="300" spans="2:8" ht="15" customHeight="1">
      <c r="B300" s="887"/>
      <c r="C300" s="875"/>
      <c r="D300" s="875"/>
      <c r="E300" s="875"/>
      <c r="F300" s="875"/>
      <c r="G300" s="875"/>
      <c r="H300" s="875"/>
    </row>
    <row r="301" spans="2:8" ht="15" customHeight="1">
      <c r="B301" s="887"/>
      <c r="C301" s="875"/>
      <c r="D301" s="875"/>
      <c r="E301" s="875"/>
      <c r="F301" s="875"/>
      <c r="G301" s="875"/>
      <c r="H301" s="875"/>
    </row>
    <row r="302" spans="2:8" ht="15" customHeight="1">
      <c r="B302" s="887"/>
      <c r="C302" s="875"/>
      <c r="D302" s="875"/>
      <c r="E302" s="875"/>
      <c r="F302" s="875"/>
      <c r="G302" s="875"/>
      <c r="H302" s="875"/>
    </row>
    <row r="303" spans="2:8" ht="15" customHeight="1">
      <c r="B303" s="887"/>
      <c r="C303" s="875"/>
      <c r="D303" s="875"/>
      <c r="E303" s="875"/>
      <c r="F303" s="875"/>
      <c r="G303" s="875"/>
      <c r="H303" s="875"/>
    </row>
    <row r="304" spans="2:8" ht="15" customHeight="1">
      <c r="B304" s="887"/>
      <c r="C304" s="875"/>
      <c r="D304" s="875"/>
      <c r="E304" s="875"/>
      <c r="F304" s="875"/>
      <c r="G304" s="875"/>
      <c r="H304" s="875"/>
    </row>
    <row r="305" spans="2:8" ht="15" customHeight="1">
      <c r="B305" s="887"/>
      <c r="C305" s="875"/>
      <c r="D305" s="875"/>
      <c r="E305" s="875"/>
      <c r="F305" s="875"/>
      <c r="G305" s="875"/>
      <c r="H305" s="875"/>
    </row>
    <row r="306" spans="2:8" ht="15" customHeight="1">
      <c r="B306" s="887"/>
      <c r="C306" s="875"/>
      <c r="D306" s="875"/>
      <c r="E306" s="875"/>
      <c r="F306" s="875"/>
      <c r="G306" s="875"/>
      <c r="H306" s="875"/>
    </row>
    <row r="307" spans="2:8" ht="15" customHeight="1">
      <c r="B307" s="887"/>
      <c r="C307" s="875"/>
      <c r="D307" s="875"/>
      <c r="E307" s="875"/>
      <c r="F307" s="875"/>
      <c r="G307" s="875"/>
      <c r="H307" s="875"/>
    </row>
    <row r="308" spans="2:8" ht="15" customHeight="1">
      <c r="B308" s="887"/>
      <c r="C308" s="875"/>
      <c r="D308" s="875"/>
      <c r="E308" s="875"/>
      <c r="F308" s="875"/>
      <c r="G308" s="875"/>
      <c r="H308" s="875"/>
    </row>
    <row r="309" spans="2:8" ht="15" customHeight="1">
      <c r="B309" s="887"/>
      <c r="C309" s="875"/>
      <c r="D309" s="875"/>
      <c r="E309" s="875"/>
      <c r="F309" s="875"/>
      <c r="G309" s="875"/>
      <c r="H309" s="875"/>
    </row>
    <row r="310" spans="2:8" ht="15" customHeight="1">
      <c r="B310" s="887"/>
      <c r="C310" s="875"/>
      <c r="D310" s="875"/>
      <c r="E310" s="875"/>
      <c r="F310" s="875"/>
      <c r="G310" s="875"/>
      <c r="H310" s="875"/>
    </row>
    <row r="311" spans="2:8" ht="15" customHeight="1">
      <c r="B311" s="887"/>
      <c r="C311" s="875"/>
      <c r="D311" s="875"/>
      <c r="E311" s="875"/>
      <c r="F311" s="875"/>
      <c r="G311" s="875"/>
      <c r="H311" s="875"/>
    </row>
    <row r="312" spans="2:8" ht="15" customHeight="1">
      <c r="B312" s="887"/>
      <c r="C312" s="875"/>
      <c r="D312" s="875"/>
      <c r="E312" s="875"/>
      <c r="F312" s="875"/>
      <c r="G312" s="875"/>
      <c r="H312" s="875"/>
    </row>
    <row r="313" spans="2:8" ht="15" customHeight="1">
      <c r="B313" s="887"/>
      <c r="C313" s="875"/>
      <c r="D313" s="875"/>
      <c r="E313" s="875"/>
      <c r="F313" s="875"/>
      <c r="G313" s="875"/>
      <c r="H313" s="875"/>
    </row>
    <row r="314" spans="2:8" ht="15" customHeight="1">
      <c r="B314" s="887"/>
      <c r="C314" s="875"/>
      <c r="D314" s="875"/>
      <c r="E314" s="875"/>
      <c r="F314" s="875"/>
      <c r="G314" s="875"/>
      <c r="H314" s="875"/>
    </row>
    <row r="315" spans="2:8" ht="15" customHeight="1">
      <c r="B315" s="887"/>
      <c r="C315" s="875"/>
      <c r="D315" s="875"/>
      <c r="E315" s="875"/>
      <c r="F315" s="875"/>
      <c r="G315" s="875"/>
      <c r="H315" s="875"/>
    </row>
    <row r="316" spans="2:8" ht="15" customHeight="1">
      <c r="B316" s="887"/>
      <c r="C316" s="875"/>
      <c r="D316" s="875"/>
      <c r="E316" s="875"/>
      <c r="F316" s="875"/>
      <c r="G316" s="875"/>
      <c r="H316" s="875"/>
    </row>
    <row r="317" spans="2:8" ht="15" customHeight="1">
      <c r="B317" s="887"/>
      <c r="C317" s="875"/>
      <c r="D317" s="875"/>
      <c r="E317" s="875"/>
      <c r="F317" s="875"/>
      <c r="G317" s="875"/>
      <c r="H317" s="875"/>
    </row>
    <row r="318" spans="2:8" ht="15" customHeight="1">
      <c r="B318" s="887"/>
      <c r="C318" s="875"/>
      <c r="D318" s="875"/>
      <c r="E318" s="875"/>
      <c r="F318" s="875"/>
      <c r="G318" s="875"/>
      <c r="H318" s="875"/>
    </row>
    <row r="319" spans="2:8" ht="15" customHeight="1">
      <c r="B319" s="887"/>
      <c r="C319" s="875"/>
      <c r="D319" s="875"/>
      <c r="E319" s="875"/>
      <c r="F319" s="875"/>
      <c r="G319" s="875"/>
      <c r="H319" s="875"/>
    </row>
    <row r="320" spans="2:8" ht="15" customHeight="1">
      <c r="B320" s="887"/>
      <c r="C320" s="875"/>
      <c r="D320" s="875"/>
      <c r="E320" s="875"/>
      <c r="F320" s="875"/>
      <c r="G320" s="875"/>
      <c r="H320" s="875"/>
    </row>
    <row r="321" spans="2:8" ht="15" customHeight="1">
      <c r="B321" s="887"/>
      <c r="C321" s="875"/>
      <c r="D321" s="875"/>
      <c r="E321" s="875"/>
      <c r="F321" s="875"/>
      <c r="G321" s="875"/>
      <c r="H321" s="875"/>
    </row>
    <row r="322" spans="2:8" ht="15" customHeight="1">
      <c r="B322" s="887"/>
      <c r="C322" s="875"/>
      <c r="D322" s="875"/>
      <c r="E322" s="875"/>
      <c r="F322" s="875"/>
      <c r="G322" s="875"/>
      <c r="H322" s="875"/>
    </row>
    <row r="323" spans="2:8" ht="15" customHeight="1">
      <c r="B323" s="887"/>
      <c r="C323" s="875"/>
      <c r="D323" s="875"/>
      <c r="E323" s="875"/>
      <c r="F323" s="875"/>
      <c r="G323" s="875"/>
      <c r="H323" s="875"/>
    </row>
    <row r="324" spans="2:8" ht="15" customHeight="1">
      <c r="B324" s="887"/>
      <c r="C324" s="875"/>
      <c r="D324" s="875"/>
      <c r="E324" s="875"/>
      <c r="F324" s="875"/>
      <c r="G324" s="875"/>
      <c r="H324" s="875"/>
    </row>
    <row r="325" spans="2:8" ht="15" customHeight="1">
      <c r="B325" s="887"/>
      <c r="C325" s="875"/>
      <c r="D325" s="875"/>
      <c r="E325" s="875"/>
      <c r="F325" s="875"/>
      <c r="G325" s="875"/>
      <c r="H325" s="875"/>
    </row>
    <row r="326" spans="2:8" ht="15" customHeight="1">
      <c r="B326" s="887"/>
      <c r="C326" s="875"/>
      <c r="D326" s="875"/>
      <c r="E326" s="875"/>
      <c r="F326" s="875"/>
      <c r="G326" s="875"/>
      <c r="H326" s="875"/>
    </row>
    <row r="327" spans="2:8" ht="15" customHeight="1">
      <c r="B327" s="887"/>
      <c r="C327" s="875"/>
      <c r="D327" s="875"/>
      <c r="E327" s="875"/>
      <c r="F327" s="875"/>
      <c r="G327" s="875"/>
      <c r="H327" s="875"/>
    </row>
    <row r="328" spans="2:8" ht="15" customHeight="1">
      <c r="B328" s="887"/>
      <c r="C328" s="875"/>
      <c r="D328" s="875"/>
      <c r="E328" s="875"/>
      <c r="F328" s="875"/>
      <c r="G328" s="875"/>
      <c r="H328" s="875"/>
    </row>
    <row r="329" spans="2:8" ht="15" customHeight="1">
      <c r="B329" s="887"/>
      <c r="C329" s="875"/>
      <c r="D329" s="875"/>
      <c r="E329" s="875"/>
      <c r="F329" s="875"/>
      <c r="G329" s="875"/>
      <c r="H329" s="875"/>
    </row>
    <row r="330" spans="2:8" ht="15" customHeight="1">
      <c r="B330" s="887"/>
      <c r="C330" s="875"/>
      <c r="D330" s="875"/>
      <c r="E330" s="875"/>
      <c r="F330" s="875"/>
      <c r="G330" s="875"/>
      <c r="H330" s="875"/>
    </row>
    <row r="331" spans="2:8" ht="15" customHeight="1">
      <c r="B331" s="887"/>
      <c r="C331" s="875"/>
      <c r="D331" s="875"/>
      <c r="E331" s="875"/>
      <c r="F331" s="875"/>
      <c r="G331" s="875"/>
      <c r="H331" s="875"/>
    </row>
    <row r="332" spans="2:8" ht="15" customHeight="1">
      <c r="B332" s="887"/>
      <c r="C332" s="875"/>
      <c r="D332" s="875"/>
      <c r="E332" s="875"/>
      <c r="F332" s="875"/>
      <c r="G332" s="875"/>
      <c r="H332" s="875"/>
    </row>
    <row r="333" spans="2:8" ht="15" customHeight="1">
      <c r="B333" s="887"/>
      <c r="C333" s="875"/>
      <c r="D333" s="875"/>
      <c r="E333" s="875"/>
      <c r="F333" s="875"/>
      <c r="G333" s="875"/>
      <c r="H333" s="875"/>
    </row>
    <row r="334" spans="2:8" ht="15" customHeight="1">
      <c r="B334" s="887"/>
      <c r="C334" s="875"/>
      <c r="D334" s="875"/>
      <c r="E334" s="875"/>
      <c r="F334" s="875"/>
      <c r="G334" s="875"/>
      <c r="H334" s="875"/>
    </row>
    <row r="335" spans="2:8" ht="15" customHeight="1">
      <c r="B335" s="887"/>
      <c r="C335" s="875"/>
      <c r="D335" s="875"/>
      <c r="E335" s="875"/>
      <c r="F335" s="875"/>
      <c r="G335" s="875"/>
      <c r="H335" s="875"/>
    </row>
    <row r="336" spans="2:8" ht="15" customHeight="1">
      <c r="B336" s="887"/>
      <c r="C336" s="875"/>
      <c r="D336" s="875"/>
      <c r="E336" s="875"/>
      <c r="F336" s="875"/>
      <c r="G336" s="875"/>
      <c r="H336" s="875"/>
    </row>
    <row r="337" spans="2:8" ht="15" customHeight="1">
      <c r="B337" s="887"/>
      <c r="C337" s="875"/>
      <c r="D337" s="875"/>
      <c r="E337" s="875"/>
      <c r="F337" s="875"/>
      <c r="G337" s="875"/>
      <c r="H337" s="875"/>
    </row>
    <row r="338" spans="2:8" ht="15" customHeight="1">
      <c r="B338" s="887"/>
      <c r="C338" s="875"/>
      <c r="D338" s="875"/>
      <c r="E338" s="875"/>
      <c r="F338" s="875"/>
      <c r="G338" s="875"/>
      <c r="H338" s="875"/>
    </row>
    <row r="339" spans="2:8" ht="15" customHeight="1">
      <c r="B339" s="887"/>
      <c r="C339" s="875"/>
      <c r="D339" s="875"/>
      <c r="E339" s="875"/>
      <c r="F339" s="875"/>
      <c r="G339" s="875"/>
      <c r="H339" s="875"/>
    </row>
    <row r="340" spans="2:8" ht="15" customHeight="1">
      <c r="B340" s="887"/>
      <c r="C340" s="875"/>
      <c r="D340" s="875"/>
      <c r="E340" s="875"/>
      <c r="F340" s="875"/>
      <c r="G340" s="875"/>
      <c r="H340" s="875"/>
    </row>
    <row r="341" spans="2:8" ht="15" customHeight="1">
      <c r="B341" s="887"/>
      <c r="C341" s="875"/>
      <c r="D341" s="875"/>
      <c r="E341" s="875"/>
      <c r="F341" s="875"/>
      <c r="G341" s="875"/>
      <c r="H341" s="875"/>
    </row>
    <row r="342" spans="2:8" ht="15" customHeight="1">
      <c r="B342" s="887"/>
      <c r="C342" s="875"/>
      <c r="D342" s="875"/>
      <c r="E342" s="875"/>
      <c r="F342" s="875"/>
      <c r="G342" s="875"/>
      <c r="H342" s="875"/>
    </row>
    <row r="343" spans="2:8" ht="15" customHeight="1">
      <c r="B343" s="887"/>
      <c r="C343" s="875"/>
      <c r="D343" s="875"/>
      <c r="E343" s="875"/>
      <c r="F343" s="875"/>
      <c r="G343" s="875"/>
      <c r="H343" s="875"/>
    </row>
    <row r="344" spans="2:8" ht="15" customHeight="1">
      <c r="B344" s="887"/>
      <c r="C344" s="875"/>
      <c r="D344" s="875"/>
      <c r="E344" s="875"/>
      <c r="F344" s="875"/>
      <c r="G344" s="875"/>
      <c r="H344" s="875"/>
    </row>
    <row r="345" spans="2:8" ht="15" customHeight="1">
      <c r="B345" s="887"/>
      <c r="C345" s="875"/>
      <c r="D345" s="875"/>
      <c r="E345" s="875"/>
      <c r="F345" s="875"/>
      <c r="G345" s="875"/>
      <c r="H345" s="875"/>
    </row>
    <row r="346" spans="2:8" ht="15" customHeight="1">
      <c r="B346" s="887"/>
      <c r="C346" s="875"/>
      <c r="D346" s="875"/>
      <c r="E346" s="875"/>
      <c r="F346" s="875"/>
      <c r="G346" s="875"/>
      <c r="H346" s="875"/>
    </row>
    <row r="347" spans="2:8" ht="15" customHeight="1">
      <c r="B347" s="887"/>
      <c r="C347" s="875"/>
      <c r="D347" s="875"/>
      <c r="E347" s="875"/>
      <c r="F347" s="875"/>
      <c r="G347" s="875"/>
      <c r="H347" s="875"/>
    </row>
    <row r="348" spans="2:8" ht="15" customHeight="1">
      <c r="B348" s="887"/>
      <c r="C348" s="875"/>
      <c r="D348" s="875"/>
      <c r="E348" s="875"/>
      <c r="F348" s="875"/>
      <c r="G348" s="875"/>
      <c r="H348" s="875"/>
    </row>
    <row r="349" spans="2:8" ht="15" customHeight="1">
      <c r="B349" s="887"/>
      <c r="C349" s="875"/>
      <c r="D349" s="875"/>
      <c r="E349" s="875"/>
      <c r="F349" s="875"/>
      <c r="G349" s="875"/>
      <c r="H349" s="875"/>
    </row>
    <row r="350" spans="2:8" ht="15" customHeight="1">
      <c r="B350" s="887"/>
      <c r="C350" s="875"/>
      <c r="D350" s="875"/>
      <c r="E350" s="875"/>
      <c r="F350" s="875"/>
      <c r="G350" s="875"/>
      <c r="H350" s="875"/>
    </row>
    <row r="351" spans="2:8" ht="15" customHeight="1">
      <c r="B351" s="887"/>
      <c r="C351" s="875"/>
      <c r="D351" s="875"/>
      <c r="E351" s="875"/>
      <c r="F351" s="875"/>
      <c r="G351" s="875"/>
      <c r="H351" s="875"/>
    </row>
    <row r="352" spans="2:8" ht="15" customHeight="1">
      <c r="B352" s="887"/>
      <c r="C352" s="875"/>
      <c r="D352" s="875"/>
      <c r="E352" s="875"/>
      <c r="F352" s="875"/>
      <c r="G352" s="875"/>
      <c r="H352" s="875"/>
    </row>
    <row r="353" spans="2:8" ht="15" customHeight="1">
      <c r="B353" s="887"/>
      <c r="C353" s="875"/>
      <c r="D353" s="875"/>
      <c r="E353" s="875"/>
      <c r="F353" s="875"/>
      <c r="G353" s="875"/>
      <c r="H353" s="875"/>
    </row>
    <row r="354" spans="2:8" ht="15" customHeight="1">
      <c r="B354" s="887"/>
      <c r="C354" s="875"/>
      <c r="D354" s="875"/>
      <c r="E354" s="875"/>
      <c r="F354" s="875"/>
      <c r="G354" s="875"/>
      <c r="H354" s="875"/>
    </row>
    <row r="355" spans="2:8" ht="15" customHeight="1">
      <c r="B355" s="887"/>
      <c r="C355" s="875"/>
      <c r="D355" s="875"/>
      <c r="E355" s="875"/>
      <c r="F355" s="875"/>
      <c r="G355" s="875"/>
      <c r="H355" s="875"/>
    </row>
    <row r="356" spans="2:8" ht="15" customHeight="1">
      <c r="B356" s="887"/>
      <c r="C356" s="875"/>
      <c r="D356" s="875"/>
      <c r="E356" s="875"/>
      <c r="F356" s="875"/>
      <c r="G356" s="875"/>
      <c r="H356" s="875"/>
    </row>
    <row r="357" spans="2:8" ht="15" customHeight="1">
      <c r="B357" s="887"/>
      <c r="C357" s="875"/>
      <c r="D357" s="875"/>
      <c r="E357" s="875"/>
      <c r="F357" s="875"/>
      <c r="G357" s="875"/>
      <c r="H357" s="875"/>
    </row>
    <row r="358" spans="2:8" ht="15" customHeight="1">
      <c r="B358" s="887"/>
      <c r="C358" s="875"/>
      <c r="D358" s="875"/>
      <c r="E358" s="875"/>
      <c r="F358" s="875"/>
      <c r="G358" s="875"/>
      <c r="H358" s="875"/>
    </row>
    <row r="359" spans="2:8" ht="15" customHeight="1">
      <c r="B359" s="887"/>
      <c r="C359" s="875"/>
      <c r="D359" s="875"/>
      <c r="E359" s="875"/>
      <c r="F359" s="875"/>
      <c r="G359" s="875"/>
      <c r="H359" s="875"/>
    </row>
    <row r="360" spans="2:8" ht="15" customHeight="1">
      <c r="B360" s="887"/>
      <c r="C360" s="875"/>
      <c r="D360" s="875"/>
      <c r="E360" s="875"/>
      <c r="F360" s="875"/>
      <c r="G360" s="875"/>
      <c r="H360" s="875"/>
    </row>
    <row r="361" spans="2:8" ht="15" customHeight="1">
      <c r="B361" s="887"/>
      <c r="C361" s="875"/>
      <c r="D361" s="875"/>
      <c r="E361" s="875"/>
      <c r="F361" s="875"/>
      <c r="G361" s="875"/>
      <c r="H361" s="875"/>
    </row>
    <row r="362" spans="2:8" ht="15" customHeight="1">
      <c r="B362" s="887"/>
      <c r="C362" s="875"/>
      <c r="D362" s="875"/>
      <c r="E362" s="875"/>
      <c r="F362" s="875"/>
      <c r="G362" s="875"/>
      <c r="H362" s="875"/>
    </row>
    <row r="363" spans="2:8" ht="15" customHeight="1">
      <c r="B363" s="887"/>
      <c r="C363" s="875"/>
      <c r="D363" s="875"/>
      <c r="E363" s="875"/>
      <c r="F363" s="875"/>
      <c r="G363" s="875"/>
      <c r="H363" s="875"/>
    </row>
    <row r="364" spans="2:8" ht="15" customHeight="1">
      <c r="B364" s="887"/>
      <c r="C364" s="875"/>
      <c r="D364" s="875"/>
      <c r="E364" s="875"/>
      <c r="F364" s="875"/>
      <c r="G364" s="875"/>
      <c r="H364" s="875"/>
    </row>
    <row r="365" spans="2:8" ht="15" customHeight="1">
      <c r="B365" s="887"/>
      <c r="C365" s="875"/>
      <c r="D365" s="875"/>
      <c r="E365" s="875"/>
      <c r="F365" s="875"/>
      <c r="G365" s="875"/>
      <c r="H365" s="875"/>
    </row>
    <row r="366" spans="2:8" ht="15" customHeight="1">
      <c r="B366" s="887"/>
      <c r="C366" s="875"/>
      <c r="D366" s="875"/>
      <c r="E366" s="875"/>
      <c r="F366" s="875"/>
      <c r="G366" s="875"/>
      <c r="H366" s="875"/>
    </row>
    <row r="367" spans="2:8" ht="15" customHeight="1">
      <c r="B367" s="887"/>
      <c r="C367" s="875"/>
      <c r="D367" s="875"/>
      <c r="E367" s="875"/>
      <c r="F367" s="875"/>
      <c r="G367" s="875"/>
      <c r="H367" s="875"/>
    </row>
    <row r="368" spans="2:8" ht="15" customHeight="1">
      <c r="B368" s="887"/>
      <c r="C368" s="875"/>
      <c r="D368" s="875"/>
      <c r="E368" s="875"/>
      <c r="F368" s="875"/>
      <c r="G368" s="875"/>
      <c r="H368" s="875"/>
    </row>
    <row r="369" spans="2:8" ht="15" customHeight="1">
      <c r="B369" s="887"/>
      <c r="C369" s="875"/>
      <c r="D369" s="875"/>
      <c r="E369" s="875"/>
      <c r="F369" s="875"/>
      <c r="G369" s="875"/>
      <c r="H369" s="875"/>
    </row>
    <row r="370" spans="2:8" ht="15" customHeight="1">
      <c r="B370" s="887"/>
      <c r="C370" s="875"/>
      <c r="D370" s="875"/>
      <c r="E370" s="875"/>
      <c r="F370" s="875"/>
      <c r="G370" s="875"/>
      <c r="H370" s="875"/>
    </row>
    <row r="371" spans="2:8" ht="15" customHeight="1">
      <c r="B371" s="887"/>
      <c r="C371" s="875"/>
      <c r="D371" s="875"/>
      <c r="E371" s="875"/>
      <c r="F371" s="875"/>
      <c r="G371" s="875"/>
      <c r="H371" s="875"/>
    </row>
    <row r="372" spans="2:8" ht="15" customHeight="1">
      <c r="B372" s="887"/>
      <c r="C372" s="875"/>
      <c r="D372" s="875"/>
      <c r="E372" s="875"/>
      <c r="F372" s="875"/>
      <c r="G372" s="875"/>
      <c r="H372" s="875"/>
    </row>
    <row r="373" spans="2:8" ht="15" customHeight="1">
      <c r="B373" s="887"/>
      <c r="C373" s="875"/>
      <c r="D373" s="875"/>
      <c r="E373" s="875"/>
      <c r="F373" s="875"/>
      <c r="G373" s="875"/>
      <c r="H373" s="875"/>
    </row>
    <row r="374" spans="2:8" ht="15" customHeight="1">
      <c r="B374" s="887"/>
      <c r="C374" s="875"/>
      <c r="D374" s="875"/>
      <c r="E374" s="875"/>
      <c r="F374" s="875"/>
      <c r="G374" s="875"/>
      <c r="H374" s="875"/>
    </row>
    <row r="375" spans="2:8" ht="15" customHeight="1">
      <c r="B375" s="887"/>
      <c r="C375" s="875"/>
      <c r="D375" s="875"/>
      <c r="E375" s="875"/>
      <c r="F375" s="875"/>
      <c r="G375" s="875"/>
      <c r="H375" s="875"/>
    </row>
    <row r="376" spans="2:8" ht="15" customHeight="1">
      <c r="B376" s="887"/>
      <c r="C376" s="875"/>
      <c r="D376" s="875"/>
      <c r="E376" s="875"/>
      <c r="F376" s="875"/>
      <c r="G376" s="875"/>
      <c r="H376" s="875"/>
    </row>
    <row r="377" spans="2:8" ht="15" customHeight="1">
      <c r="B377" s="887"/>
      <c r="C377" s="875"/>
      <c r="D377" s="875"/>
      <c r="E377" s="875"/>
      <c r="F377" s="875"/>
      <c r="G377" s="875"/>
      <c r="H377" s="875"/>
    </row>
    <row r="378" spans="2:8" ht="15" customHeight="1">
      <c r="B378" s="887"/>
      <c r="C378" s="875"/>
      <c r="D378" s="875"/>
      <c r="E378" s="875"/>
      <c r="F378" s="875"/>
      <c r="G378" s="875"/>
      <c r="H378" s="875"/>
    </row>
    <row r="379" spans="2:8" ht="15" customHeight="1">
      <c r="B379" s="887"/>
      <c r="C379" s="875"/>
      <c r="D379" s="875"/>
      <c r="E379" s="875"/>
      <c r="F379" s="875"/>
      <c r="G379" s="875"/>
      <c r="H379" s="875"/>
    </row>
    <row r="380" spans="2:8" ht="15" customHeight="1">
      <c r="B380" s="887"/>
      <c r="C380" s="875"/>
      <c r="D380" s="875"/>
      <c r="E380" s="875"/>
      <c r="F380" s="875"/>
      <c r="G380" s="875"/>
      <c r="H380" s="875"/>
    </row>
    <row r="381" spans="2:8" ht="15" customHeight="1">
      <c r="B381" s="887"/>
      <c r="C381" s="875"/>
      <c r="D381" s="875"/>
      <c r="E381" s="875"/>
      <c r="F381" s="875"/>
      <c r="G381" s="875"/>
      <c r="H381" s="875"/>
    </row>
    <row r="382" spans="2:8" ht="15" customHeight="1">
      <c r="B382" s="887"/>
      <c r="C382" s="875"/>
      <c r="D382" s="875"/>
      <c r="E382" s="875"/>
      <c r="F382" s="875"/>
      <c r="G382" s="875"/>
      <c r="H382" s="875"/>
    </row>
    <row r="383" spans="2:8" ht="15" customHeight="1">
      <c r="B383" s="887"/>
      <c r="C383" s="875"/>
      <c r="D383" s="875"/>
      <c r="E383" s="875"/>
      <c r="F383" s="875"/>
      <c r="G383" s="875"/>
      <c r="H383" s="875"/>
    </row>
    <row r="384" spans="2:8" ht="15" customHeight="1">
      <c r="B384" s="887"/>
      <c r="C384" s="875"/>
      <c r="D384" s="875"/>
      <c r="E384" s="875"/>
      <c r="F384" s="875"/>
      <c r="G384" s="875"/>
      <c r="H384" s="875"/>
    </row>
    <row r="385" spans="2:8" ht="15" customHeight="1">
      <c r="B385" s="887"/>
      <c r="C385" s="875"/>
      <c r="D385" s="875"/>
      <c r="E385" s="875"/>
      <c r="F385" s="875"/>
      <c r="G385" s="875"/>
      <c r="H385" s="875"/>
    </row>
    <row r="386" spans="2:8" ht="15" customHeight="1">
      <c r="B386" s="887"/>
      <c r="C386" s="875"/>
      <c r="D386" s="875"/>
      <c r="E386" s="875"/>
      <c r="F386" s="875"/>
      <c r="G386" s="875"/>
      <c r="H386" s="875"/>
    </row>
    <row r="387" spans="2:8" ht="15" customHeight="1">
      <c r="B387" s="887"/>
      <c r="C387" s="875"/>
      <c r="D387" s="875"/>
      <c r="E387" s="875"/>
      <c r="F387" s="875"/>
      <c r="G387" s="875"/>
      <c r="H387" s="875"/>
    </row>
    <row r="388" spans="2:8" ht="15" customHeight="1">
      <c r="B388" s="887"/>
      <c r="C388" s="875"/>
      <c r="D388" s="875"/>
      <c r="E388" s="875"/>
      <c r="F388" s="875"/>
      <c r="G388" s="875"/>
      <c r="H388" s="875"/>
    </row>
    <row r="389" spans="2:8" ht="15" customHeight="1">
      <c r="B389" s="887"/>
      <c r="C389" s="875"/>
      <c r="D389" s="875"/>
      <c r="E389" s="875"/>
      <c r="F389" s="875"/>
      <c r="G389" s="875"/>
      <c r="H389" s="875"/>
    </row>
    <row r="390" spans="2:8" ht="15" customHeight="1">
      <c r="B390" s="887"/>
      <c r="C390" s="875"/>
      <c r="D390" s="875"/>
      <c r="E390" s="875"/>
      <c r="F390" s="875"/>
      <c r="G390" s="875"/>
      <c r="H390" s="875"/>
    </row>
    <row r="391" spans="2:8" ht="15" customHeight="1">
      <c r="B391" s="887"/>
      <c r="C391" s="875"/>
      <c r="D391" s="875"/>
      <c r="E391" s="875"/>
      <c r="F391" s="875"/>
      <c r="G391" s="875"/>
      <c r="H391" s="875"/>
    </row>
    <row r="392" spans="2:8" ht="15" customHeight="1">
      <c r="B392" s="887"/>
      <c r="C392" s="875"/>
      <c r="D392" s="875"/>
      <c r="E392" s="875"/>
      <c r="F392" s="875"/>
      <c r="G392" s="875"/>
      <c r="H392" s="875"/>
    </row>
    <row r="393" spans="2:8" ht="15" customHeight="1">
      <c r="B393" s="887"/>
      <c r="C393" s="875"/>
      <c r="D393" s="875"/>
      <c r="E393" s="875"/>
      <c r="F393" s="875"/>
      <c r="G393" s="875"/>
      <c r="H393" s="875"/>
    </row>
    <row r="394" spans="2:8" ht="15" customHeight="1">
      <c r="B394" s="887"/>
      <c r="C394" s="875"/>
      <c r="D394" s="875"/>
      <c r="E394" s="875"/>
      <c r="F394" s="875"/>
      <c r="G394" s="875"/>
      <c r="H394" s="875"/>
    </row>
    <row r="395" spans="2:8" ht="15" customHeight="1">
      <c r="B395" s="887"/>
      <c r="C395" s="875"/>
      <c r="D395" s="875"/>
      <c r="E395" s="875"/>
      <c r="F395" s="875"/>
      <c r="G395" s="875"/>
      <c r="H395" s="875"/>
    </row>
    <row r="396" spans="2:8" ht="15" customHeight="1">
      <c r="B396" s="887"/>
      <c r="C396" s="875"/>
      <c r="D396" s="875"/>
      <c r="E396" s="875"/>
      <c r="F396" s="875"/>
      <c r="G396" s="875"/>
      <c r="H396" s="875"/>
    </row>
    <row r="397" spans="2:8" ht="15" customHeight="1">
      <c r="B397" s="887"/>
      <c r="C397" s="875"/>
      <c r="D397" s="875"/>
      <c r="E397" s="875"/>
      <c r="F397" s="875"/>
      <c r="G397" s="875"/>
      <c r="H397" s="875"/>
    </row>
    <row r="398" spans="2:8" ht="15" customHeight="1">
      <c r="B398" s="887"/>
      <c r="C398" s="875"/>
      <c r="D398" s="875"/>
      <c r="E398" s="875"/>
      <c r="F398" s="875"/>
      <c r="G398" s="875"/>
      <c r="H398" s="875"/>
    </row>
    <row r="399" spans="2:8" ht="15" customHeight="1">
      <c r="B399" s="887"/>
      <c r="C399" s="875"/>
      <c r="D399" s="875"/>
      <c r="E399" s="875"/>
      <c r="F399" s="875"/>
      <c r="G399" s="875"/>
      <c r="H399" s="875"/>
    </row>
    <row r="400" spans="2:8" ht="15" customHeight="1">
      <c r="B400" s="887"/>
      <c r="C400" s="875"/>
      <c r="D400" s="875"/>
      <c r="E400" s="875"/>
      <c r="F400" s="875"/>
      <c r="G400" s="875"/>
      <c r="H400" s="875"/>
    </row>
    <row r="401" spans="2:8" ht="15" customHeight="1">
      <c r="B401" s="887"/>
      <c r="C401" s="875"/>
      <c r="D401" s="875"/>
      <c r="E401" s="875"/>
      <c r="F401" s="875"/>
      <c r="G401" s="875"/>
      <c r="H401" s="875"/>
    </row>
    <row r="402" spans="2:8" ht="15" customHeight="1">
      <c r="B402" s="887"/>
      <c r="C402" s="875"/>
      <c r="D402" s="875"/>
      <c r="E402" s="875"/>
      <c r="F402" s="875"/>
      <c r="G402" s="875"/>
      <c r="H402" s="875"/>
    </row>
    <row r="403" spans="2:8" ht="15" customHeight="1">
      <c r="B403" s="887"/>
      <c r="C403" s="875"/>
      <c r="D403" s="875"/>
      <c r="E403" s="875"/>
      <c r="F403" s="875"/>
      <c r="G403" s="875"/>
      <c r="H403" s="875"/>
    </row>
    <row r="404" spans="2:8" ht="15" customHeight="1">
      <c r="B404" s="887"/>
      <c r="C404" s="875"/>
      <c r="D404" s="875"/>
      <c r="E404" s="875"/>
      <c r="F404" s="875"/>
      <c r="G404" s="875"/>
      <c r="H404" s="875"/>
    </row>
    <row r="405" spans="2:8" ht="15" customHeight="1">
      <c r="B405" s="887"/>
      <c r="C405" s="875"/>
      <c r="D405" s="875"/>
      <c r="E405" s="875"/>
      <c r="F405" s="875"/>
      <c r="G405" s="875"/>
      <c r="H405" s="875"/>
    </row>
    <row r="406" spans="2:8" ht="15" customHeight="1">
      <c r="B406" s="887"/>
      <c r="C406" s="875"/>
      <c r="D406" s="875"/>
      <c r="E406" s="875"/>
      <c r="F406" s="875"/>
      <c r="G406" s="875"/>
      <c r="H406" s="875"/>
    </row>
    <row r="407" spans="2:8" ht="15" customHeight="1">
      <c r="B407" s="887"/>
      <c r="C407" s="875"/>
      <c r="D407" s="875"/>
      <c r="E407" s="875"/>
      <c r="F407" s="875"/>
      <c r="G407" s="875"/>
      <c r="H407" s="875"/>
    </row>
    <row r="408" spans="2:8" ht="15" customHeight="1">
      <c r="B408" s="887"/>
      <c r="C408" s="875"/>
      <c r="D408" s="875"/>
      <c r="E408" s="875"/>
      <c r="F408" s="875"/>
      <c r="G408" s="875"/>
      <c r="H408" s="875"/>
    </row>
    <row r="409" spans="2:8" ht="15" customHeight="1">
      <c r="B409" s="887"/>
      <c r="C409" s="875"/>
      <c r="D409" s="875"/>
      <c r="E409" s="875"/>
      <c r="F409" s="875"/>
      <c r="G409" s="875"/>
      <c r="H409" s="875"/>
    </row>
    <row r="410" spans="2:8" ht="15" customHeight="1">
      <c r="B410" s="887"/>
      <c r="C410" s="875"/>
      <c r="D410" s="875"/>
      <c r="E410" s="875"/>
      <c r="F410" s="875"/>
      <c r="G410" s="875"/>
      <c r="H410" s="875"/>
    </row>
    <row r="411" spans="2:8" ht="15" customHeight="1">
      <c r="B411" s="887"/>
      <c r="C411" s="875"/>
      <c r="D411" s="875"/>
      <c r="E411" s="875"/>
      <c r="F411" s="875"/>
      <c r="G411" s="875"/>
      <c r="H411" s="875"/>
    </row>
    <row r="412" spans="2:8" ht="15" customHeight="1">
      <c r="B412" s="887"/>
      <c r="C412" s="875"/>
      <c r="D412" s="875"/>
      <c r="E412" s="875"/>
      <c r="F412" s="875"/>
      <c r="G412" s="875"/>
      <c r="H412" s="875"/>
    </row>
    <row r="413" spans="2:8" ht="15" customHeight="1">
      <c r="B413" s="887"/>
      <c r="C413" s="875"/>
      <c r="D413" s="875"/>
      <c r="E413" s="875"/>
      <c r="F413" s="875"/>
      <c r="G413" s="875"/>
      <c r="H413" s="875"/>
    </row>
    <row r="414" spans="2:8" ht="15" customHeight="1">
      <c r="B414" s="887"/>
      <c r="C414" s="875"/>
      <c r="D414" s="875"/>
      <c r="E414" s="875"/>
      <c r="F414" s="875"/>
      <c r="G414" s="875"/>
      <c r="H414" s="875"/>
    </row>
    <row r="415" spans="2:8" ht="15" customHeight="1">
      <c r="B415" s="887"/>
      <c r="C415" s="875"/>
      <c r="D415" s="875"/>
      <c r="E415" s="875"/>
      <c r="F415" s="875"/>
      <c r="G415" s="875"/>
      <c r="H415" s="875"/>
    </row>
    <row r="416" spans="2:8" ht="15" customHeight="1">
      <c r="B416" s="887"/>
      <c r="C416" s="875"/>
      <c r="D416" s="875"/>
      <c r="E416" s="875"/>
      <c r="F416" s="875"/>
      <c r="G416" s="875"/>
      <c r="H416" s="875"/>
    </row>
    <row r="417" spans="2:8" ht="15" customHeight="1">
      <c r="B417" s="887"/>
      <c r="C417" s="875"/>
      <c r="D417" s="875"/>
      <c r="E417" s="875"/>
      <c r="F417" s="875"/>
      <c r="G417" s="875"/>
      <c r="H417" s="875"/>
    </row>
    <row r="418" spans="2:8" ht="15" customHeight="1">
      <c r="B418" s="887"/>
      <c r="C418" s="875"/>
      <c r="D418" s="875"/>
      <c r="E418" s="875"/>
      <c r="F418" s="875"/>
      <c r="G418" s="875"/>
      <c r="H418" s="875"/>
    </row>
    <row r="419" spans="2:8" ht="15" customHeight="1">
      <c r="B419" s="887"/>
      <c r="C419" s="875"/>
      <c r="D419" s="875"/>
      <c r="E419" s="875"/>
      <c r="F419" s="875"/>
      <c r="G419" s="875"/>
      <c r="H419" s="875"/>
    </row>
    <row r="420" spans="2:8" ht="15" customHeight="1">
      <c r="B420" s="887"/>
      <c r="C420" s="875"/>
      <c r="D420" s="875"/>
      <c r="E420" s="875"/>
      <c r="F420" s="875"/>
      <c r="G420" s="875"/>
      <c r="H420" s="875"/>
    </row>
    <row r="421" spans="2:8" ht="15" customHeight="1">
      <c r="B421" s="887"/>
      <c r="C421" s="875"/>
      <c r="D421" s="875"/>
      <c r="E421" s="875"/>
      <c r="F421" s="875"/>
      <c r="G421" s="875"/>
      <c r="H421" s="875"/>
    </row>
    <row r="422" spans="2:8" ht="15" customHeight="1">
      <c r="B422" s="887"/>
      <c r="C422" s="875"/>
      <c r="D422" s="875"/>
      <c r="E422" s="875"/>
      <c r="F422" s="875"/>
      <c r="G422" s="875"/>
      <c r="H422" s="875"/>
    </row>
    <row r="423" spans="2:8" ht="15" customHeight="1">
      <c r="B423" s="887"/>
      <c r="C423" s="875"/>
      <c r="D423" s="875"/>
      <c r="E423" s="875"/>
      <c r="F423" s="875"/>
      <c r="G423" s="875"/>
      <c r="H423" s="875"/>
    </row>
    <row r="424" spans="2:8" ht="15" customHeight="1">
      <c r="B424" s="887"/>
      <c r="C424" s="875"/>
      <c r="D424" s="875"/>
      <c r="E424" s="875"/>
      <c r="F424" s="875"/>
      <c r="G424" s="875"/>
      <c r="H424" s="875"/>
    </row>
    <row r="425" spans="2:8" ht="15" customHeight="1">
      <c r="B425" s="887"/>
      <c r="C425" s="875"/>
      <c r="D425" s="875"/>
      <c r="E425" s="875"/>
      <c r="F425" s="875"/>
      <c r="G425" s="875"/>
      <c r="H425" s="875"/>
    </row>
    <row r="426" spans="2:8" ht="15" customHeight="1">
      <c r="B426" s="887"/>
      <c r="C426" s="875"/>
      <c r="D426" s="875"/>
      <c r="E426" s="875"/>
      <c r="F426" s="875"/>
      <c r="G426" s="875"/>
      <c r="H426" s="875"/>
    </row>
    <row r="427" spans="2:8" ht="15" customHeight="1">
      <c r="B427" s="887"/>
      <c r="C427" s="875"/>
      <c r="D427" s="875"/>
      <c r="E427" s="875"/>
      <c r="F427" s="875"/>
      <c r="G427" s="875"/>
      <c r="H427" s="875"/>
    </row>
    <row r="428" spans="2:8" ht="15" customHeight="1">
      <c r="B428" s="887"/>
      <c r="C428" s="875"/>
      <c r="D428" s="875"/>
      <c r="E428" s="875"/>
      <c r="F428" s="875"/>
      <c r="G428" s="875"/>
      <c r="H428" s="875"/>
    </row>
    <row r="429" spans="2:8" ht="15" customHeight="1">
      <c r="B429" s="887"/>
      <c r="C429" s="875"/>
      <c r="D429" s="875"/>
      <c r="E429" s="875"/>
      <c r="F429" s="875"/>
      <c r="G429" s="875"/>
      <c r="H429" s="875"/>
    </row>
    <row r="430" spans="2:8" ht="15" customHeight="1">
      <c r="B430" s="887"/>
      <c r="C430" s="875"/>
      <c r="D430" s="875"/>
      <c r="E430" s="875"/>
      <c r="F430" s="875"/>
      <c r="G430" s="875"/>
      <c r="H430" s="875"/>
    </row>
    <row r="431" spans="2:8" ht="15" customHeight="1">
      <c r="B431" s="887"/>
      <c r="C431" s="875"/>
      <c r="D431" s="875"/>
      <c r="E431" s="875"/>
      <c r="F431" s="875"/>
      <c r="G431" s="875"/>
      <c r="H431" s="875"/>
    </row>
    <row r="432" spans="2:8" ht="15" customHeight="1">
      <c r="B432" s="887"/>
      <c r="C432" s="875"/>
      <c r="D432" s="875"/>
      <c r="E432" s="875"/>
      <c r="F432" s="875"/>
      <c r="G432" s="875"/>
      <c r="H432" s="875"/>
    </row>
    <row r="433" spans="2:8" ht="15" customHeight="1">
      <c r="B433" s="887"/>
      <c r="C433" s="875"/>
      <c r="D433" s="875"/>
      <c r="E433" s="875"/>
      <c r="F433" s="875"/>
      <c r="G433" s="875"/>
      <c r="H433" s="875"/>
    </row>
    <row r="434" spans="2:8" ht="15" customHeight="1">
      <c r="B434" s="887"/>
      <c r="C434" s="875"/>
      <c r="D434" s="875"/>
      <c r="E434" s="875"/>
      <c r="F434" s="875"/>
      <c r="G434" s="875"/>
      <c r="H434" s="875"/>
    </row>
    <row r="435" spans="2:8" ht="15" customHeight="1">
      <c r="B435" s="887"/>
      <c r="C435" s="875"/>
      <c r="D435" s="875"/>
      <c r="E435" s="875"/>
      <c r="F435" s="875"/>
      <c r="G435" s="875"/>
      <c r="H435" s="875"/>
    </row>
    <row r="436" spans="2:8" ht="15" customHeight="1">
      <c r="B436" s="887"/>
      <c r="C436" s="875"/>
      <c r="D436" s="875"/>
      <c r="E436" s="875"/>
      <c r="F436" s="875"/>
      <c r="G436" s="875"/>
      <c r="H436" s="875"/>
    </row>
    <row r="437" spans="2:8" ht="15" customHeight="1">
      <c r="B437" s="887"/>
      <c r="C437" s="875"/>
      <c r="D437" s="875"/>
      <c r="E437" s="875"/>
      <c r="F437" s="875"/>
      <c r="G437" s="875"/>
      <c r="H437" s="875"/>
    </row>
    <row r="438" spans="2:8" ht="15" customHeight="1">
      <c r="B438" s="887"/>
      <c r="C438" s="875"/>
      <c r="D438" s="875"/>
      <c r="E438" s="875"/>
      <c r="F438" s="875"/>
      <c r="G438" s="875"/>
      <c r="H438" s="875"/>
    </row>
    <row r="439" spans="2:8" ht="15" customHeight="1">
      <c r="B439" s="887"/>
      <c r="C439" s="875"/>
      <c r="D439" s="875"/>
      <c r="E439" s="875"/>
      <c r="F439" s="875"/>
      <c r="G439" s="875"/>
      <c r="H439" s="875"/>
    </row>
    <row r="440" spans="2:8" ht="15" customHeight="1">
      <c r="B440" s="887"/>
      <c r="C440" s="875"/>
      <c r="D440" s="875"/>
      <c r="E440" s="875"/>
      <c r="F440" s="875"/>
      <c r="G440" s="875"/>
      <c r="H440" s="875"/>
    </row>
    <row r="441" spans="2:8" ht="15" customHeight="1">
      <c r="B441" s="887"/>
      <c r="C441" s="875"/>
      <c r="D441" s="875"/>
      <c r="E441" s="875"/>
      <c r="F441" s="875"/>
      <c r="G441" s="875"/>
      <c r="H441" s="875"/>
    </row>
    <row r="442" spans="2:8" ht="15" customHeight="1">
      <c r="B442" s="887"/>
      <c r="C442" s="875"/>
      <c r="D442" s="875"/>
      <c r="E442" s="875"/>
      <c r="F442" s="875"/>
      <c r="G442" s="875"/>
      <c r="H442" s="875"/>
    </row>
    <row r="443" spans="2:8" ht="15" customHeight="1">
      <c r="B443" s="887"/>
      <c r="C443" s="875"/>
      <c r="D443" s="875"/>
      <c r="E443" s="875"/>
      <c r="F443" s="875"/>
      <c r="G443" s="875"/>
      <c r="H443" s="875"/>
    </row>
    <row r="444" spans="2:8" ht="15" customHeight="1">
      <c r="B444" s="887"/>
      <c r="C444" s="875"/>
      <c r="D444" s="875"/>
      <c r="E444" s="875"/>
      <c r="F444" s="875"/>
      <c r="G444" s="875"/>
      <c r="H444" s="875"/>
    </row>
    <row r="445" spans="2:8" ht="15" customHeight="1">
      <c r="B445" s="887"/>
      <c r="C445" s="875"/>
      <c r="D445" s="875"/>
      <c r="E445" s="875"/>
      <c r="F445" s="875"/>
      <c r="G445" s="875"/>
      <c r="H445" s="875"/>
    </row>
    <row r="446" spans="2:8" ht="15" customHeight="1">
      <c r="B446" s="887"/>
      <c r="C446" s="875"/>
      <c r="D446" s="875"/>
      <c r="E446" s="875"/>
      <c r="F446" s="875"/>
      <c r="G446" s="875"/>
      <c r="H446" s="875"/>
    </row>
    <row r="447" spans="2:8" ht="15" customHeight="1">
      <c r="B447" s="887"/>
      <c r="C447" s="875"/>
      <c r="D447" s="875"/>
      <c r="E447" s="875"/>
      <c r="F447" s="875"/>
      <c r="G447" s="875"/>
      <c r="H447" s="875"/>
    </row>
    <row r="448" spans="2:8" ht="15" customHeight="1">
      <c r="B448" s="887"/>
      <c r="C448" s="875"/>
      <c r="D448" s="875"/>
      <c r="E448" s="875"/>
      <c r="F448" s="875"/>
      <c r="G448" s="875"/>
      <c r="H448" s="875"/>
    </row>
    <row r="449" spans="2:8" ht="15" customHeight="1">
      <c r="B449" s="887"/>
      <c r="C449" s="875"/>
      <c r="D449" s="875"/>
      <c r="E449" s="875"/>
      <c r="F449" s="875"/>
      <c r="G449" s="875"/>
      <c r="H449" s="875"/>
    </row>
    <row r="450" spans="2:8" ht="15" customHeight="1">
      <c r="B450" s="887"/>
      <c r="C450" s="875"/>
      <c r="D450" s="875"/>
      <c r="E450" s="875"/>
      <c r="F450" s="875"/>
      <c r="G450" s="875"/>
      <c r="H450" s="875"/>
    </row>
    <row r="451" spans="2:8" ht="15" customHeight="1">
      <c r="B451" s="887"/>
      <c r="C451" s="875"/>
      <c r="D451" s="875"/>
      <c r="E451" s="875"/>
      <c r="F451" s="875"/>
      <c r="G451" s="875"/>
      <c r="H451" s="875"/>
    </row>
    <row r="452" spans="2:8" ht="15" customHeight="1">
      <c r="B452" s="887"/>
      <c r="C452" s="875"/>
      <c r="D452" s="875"/>
      <c r="E452" s="875"/>
      <c r="F452" s="875"/>
      <c r="G452" s="875"/>
      <c r="H452" s="875"/>
    </row>
    <row r="453" spans="2:8" ht="15" customHeight="1">
      <c r="B453" s="887"/>
      <c r="C453" s="875"/>
      <c r="D453" s="875"/>
      <c r="E453" s="875"/>
      <c r="F453" s="875"/>
      <c r="G453" s="875"/>
      <c r="H453" s="875"/>
    </row>
    <row r="454" spans="2:8" ht="15" customHeight="1">
      <c r="B454" s="887"/>
      <c r="C454" s="875"/>
      <c r="D454" s="875"/>
      <c r="E454" s="875"/>
      <c r="F454" s="875"/>
      <c r="G454" s="875"/>
      <c r="H454" s="875"/>
    </row>
    <row r="455" spans="2:8" ht="15" customHeight="1">
      <c r="B455" s="887"/>
      <c r="C455" s="875"/>
      <c r="D455" s="875"/>
      <c r="E455" s="875"/>
      <c r="F455" s="875"/>
      <c r="G455" s="875"/>
      <c r="H455" s="875"/>
    </row>
    <row r="456" spans="2:8" ht="15" customHeight="1">
      <c r="B456" s="887"/>
      <c r="C456" s="875"/>
      <c r="D456" s="875"/>
      <c r="E456" s="875"/>
      <c r="F456" s="875"/>
      <c r="G456" s="875"/>
      <c r="H456" s="875"/>
    </row>
    <row r="457" spans="2:8" ht="15" customHeight="1">
      <c r="B457" s="887"/>
      <c r="C457" s="875"/>
      <c r="D457" s="875"/>
      <c r="E457" s="875"/>
      <c r="F457" s="875"/>
      <c r="G457" s="875"/>
      <c r="H457" s="875"/>
    </row>
    <row r="458" spans="2:8" ht="15" customHeight="1">
      <c r="B458" s="887"/>
      <c r="C458" s="875"/>
      <c r="D458" s="875"/>
      <c r="E458" s="875"/>
      <c r="F458" s="875"/>
      <c r="G458" s="875"/>
      <c r="H458" s="875"/>
    </row>
    <row r="459" spans="2:8" ht="15" customHeight="1">
      <c r="B459" s="887"/>
      <c r="C459" s="875"/>
      <c r="D459" s="875"/>
      <c r="E459" s="875"/>
      <c r="F459" s="875"/>
      <c r="G459" s="875"/>
      <c r="H459" s="875"/>
    </row>
    <row r="460" spans="2:8" ht="15" customHeight="1">
      <c r="B460" s="887"/>
      <c r="C460" s="875"/>
      <c r="D460" s="875"/>
      <c r="E460" s="875"/>
      <c r="F460" s="875"/>
      <c r="G460" s="875"/>
      <c r="H460" s="875"/>
    </row>
    <row r="461" spans="2:8" ht="15" customHeight="1">
      <c r="B461" s="887"/>
      <c r="C461" s="875"/>
      <c r="D461" s="875"/>
      <c r="E461" s="875"/>
      <c r="F461" s="875"/>
      <c r="G461" s="875"/>
      <c r="H461" s="875"/>
    </row>
    <row r="462" spans="2:8" ht="15" customHeight="1">
      <c r="B462" s="887"/>
      <c r="C462" s="875"/>
      <c r="D462" s="875"/>
      <c r="E462" s="875"/>
      <c r="F462" s="875"/>
      <c r="G462" s="875"/>
      <c r="H462" s="875"/>
    </row>
    <row r="463" spans="2:8" ht="15" customHeight="1">
      <c r="B463" s="887"/>
      <c r="C463" s="875"/>
      <c r="D463" s="875"/>
      <c r="E463" s="875"/>
      <c r="F463" s="875"/>
      <c r="G463" s="875"/>
      <c r="H463" s="875"/>
    </row>
    <row r="464" spans="2:8" ht="15" customHeight="1">
      <c r="B464" s="887"/>
      <c r="C464" s="875"/>
      <c r="D464" s="875"/>
      <c r="E464" s="875"/>
      <c r="F464" s="875"/>
      <c r="G464" s="875"/>
      <c r="H464" s="875"/>
    </row>
    <row r="465" spans="2:8" ht="15" customHeight="1">
      <c r="B465" s="887"/>
      <c r="C465" s="875"/>
      <c r="D465" s="875"/>
      <c r="E465" s="875"/>
      <c r="F465" s="875"/>
      <c r="G465" s="875"/>
      <c r="H465" s="875"/>
    </row>
    <row r="466" spans="2:8" ht="15" customHeight="1">
      <c r="B466" s="887"/>
      <c r="C466" s="875"/>
      <c r="D466" s="875"/>
      <c r="E466" s="875"/>
      <c r="F466" s="875"/>
      <c r="G466" s="875"/>
      <c r="H466" s="875"/>
    </row>
    <row r="467" spans="2:8" ht="15" customHeight="1">
      <c r="B467" s="887"/>
      <c r="C467" s="875"/>
      <c r="D467" s="875"/>
      <c r="E467" s="875"/>
      <c r="F467" s="875"/>
      <c r="G467" s="875"/>
      <c r="H467" s="875"/>
    </row>
    <row r="468" spans="2:8" ht="15" customHeight="1">
      <c r="B468" s="887"/>
      <c r="C468" s="875"/>
      <c r="D468" s="875"/>
      <c r="E468" s="875"/>
      <c r="F468" s="875"/>
      <c r="G468" s="875"/>
      <c r="H468" s="875"/>
    </row>
    <row r="469" spans="2:8" ht="15" customHeight="1">
      <c r="B469" s="887"/>
      <c r="C469" s="875"/>
      <c r="D469" s="875"/>
      <c r="E469" s="875"/>
      <c r="F469" s="875"/>
      <c r="G469" s="875"/>
      <c r="H469" s="875"/>
    </row>
    <row r="470" spans="2:8" ht="15" customHeight="1">
      <c r="B470" s="887"/>
      <c r="C470" s="875"/>
      <c r="D470" s="875"/>
      <c r="E470" s="875"/>
      <c r="F470" s="875"/>
      <c r="G470" s="875"/>
      <c r="H470" s="875"/>
    </row>
    <row r="471" spans="2:8" ht="15" customHeight="1">
      <c r="B471" s="887"/>
      <c r="C471" s="875"/>
      <c r="D471" s="875"/>
      <c r="E471" s="875"/>
      <c r="F471" s="875"/>
      <c r="G471" s="875"/>
      <c r="H471" s="875"/>
    </row>
    <row r="472" spans="2:8" ht="15" customHeight="1">
      <c r="B472" s="887"/>
      <c r="C472" s="875"/>
      <c r="D472" s="875"/>
      <c r="E472" s="875"/>
      <c r="F472" s="875"/>
      <c r="G472" s="875"/>
      <c r="H472" s="875"/>
    </row>
    <row r="473" spans="2:8" ht="15" customHeight="1">
      <c r="B473" s="887"/>
      <c r="C473" s="875"/>
      <c r="D473" s="875"/>
      <c r="E473" s="875"/>
      <c r="F473" s="875"/>
      <c r="G473" s="875"/>
      <c r="H473" s="875"/>
    </row>
    <row r="474" spans="2:8" ht="15" customHeight="1">
      <c r="B474" s="887"/>
      <c r="C474" s="875"/>
      <c r="D474" s="875"/>
      <c r="E474" s="875"/>
      <c r="F474" s="875"/>
      <c r="G474" s="875"/>
      <c r="H474" s="875"/>
    </row>
    <row r="475" spans="2:8" ht="15" customHeight="1">
      <c r="B475" s="887"/>
      <c r="C475" s="875"/>
      <c r="D475" s="875"/>
      <c r="E475" s="875"/>
      <c r="F475" s="875"/>
      <c r="G475" s="875"/>
      <c r="H475" s="875"/>
    </row>
    <row r="476" spans="2:8" ht="15" customHeight="1">
      <c r="B476" s="887"/>
      <c r="C476" s="875"/>
      <c r="D476" s="875"/>
      <c r="E476" s="875"/>
      <c r="F476" s="875"/>
      <c r="G476" s="875"/>
      <c r="H476" s="875"/>
    </row>
    <row r="477" spans="2:8" ht="15" customHeight="1">
      <c r="B477" s="887"/>
      <c r="C477" s="875"/>
      <c r="D477" s="875"/>
      <c r="E477" s="875"/>
      <c r="F477" s="875"/>
      <c r="G477" s="875"/>
      <c r="H477" s="875"/>
    </row>
    <row r="478" spans="2:8" ht="15" customHeight="1">
      <c r="B478" s="887"/>
      <c r="C478" s="875"/>
      <c r="D478" s="875"/>
      <c r="E478" s="875"/>
      <c r="F478" s="875"/>
      <c r="G478" s="875"/>
      <c r="H478" s="875"/>
    </row>
    <row r="479" spans="2:8" ht="15" customHeight="1">
      <c r="B479" s="887"/>
      <c r="C479" s="875"/>
      <c r="D479" s="875"/>
      <c r="E479" s="875"/>
      <c r="F479" s="875"/>
      <c r="G479" s="875"/>
      <c r="H479" s="875"/>
    </row>
    <row r="480" spans="2:8" ht="15" customHeight="1">
      <c r="B480" s="887"/>
      <c r="C480" s="875"/>
      <c r="D480" s="875"/>
      <c r="E480" s="875"/>
      <c r="F480" s="875"/>
      <c r="G480" s="875"/>
      <c r="H480" s="875"/>
    </row>
    <row r="481" spans="2:8" ht="15" customHeight="1">
      <c r="B481" s="887"/>
      <c r="C481" s="875"/>
      <c r="D481" s="875"/>
      <c r="E481" s="875"/>
      <c r="F481" s="875"/>
      <c r="G481" s="875"/>
      <c r="H481" s="875"/>
    </row>
    <row r="482" spans="2:8" ht="15" customHeight="1">
      <c r="B482" s="887"/>
      <c r="C482" s="875"/>
      <c r="D482" s="875"/>
      <c r="E482" s="875"/>
      <c r="F482" s="875"/>
      <c r="G482" s="875"/>
      <c r="H482" s="875"/>
    </row>
    <row r="483" spans="2:8" ht="15" customHeight="1">
      <c r="B483" s="887"/>
      <c r="C483" s="875"/>
      <c r="D483" s="875"/>
      <c r="E483" s="875"/>
      <c r="F483" s="875"/>
      <c r="G483" s="875"/>
      <c r="H483" s="875"/>
    </row>
    <row r="484" spans="2:8" ht="15" customHeight="1">
      <c r="B484" s="887"/>
      <c r="C484" s="875"/>
      <c r="D484" s="875"/>
      <c r="E484" s="875"/>
      <c r="F484" s="875"/>
      <c r="G484" s="875"/>
      <c r="H484" s="875"/>
    </row>
    <row r="485" spans="2:8" ht="15" customHeight="1">
      <c r="B485" s="887"/>
      <c r="C485" s="875"/>
      <c r="D485" s="875"/>
      <c r="E485" s="875"/>
      <c r="F485" s="875"/>
      <c r="G485" s="875"/>
      <c r="H485" s="875"/>
    </row>
    <row r="486" spans="2:8" ht="15" customHeight="1">
      <c r="B486" s="887"/>
      <c r="C486" s="875"/>
      <c r="D486" s="875"/>
      <c r="E486" s="875"/>
      <c r="F486" s="875"/>
      <c r="G486" s="875"/>
      <c r="H486" s="875"/>
    </row>
    <row r="487" spans="2:8" ht="15" customHeight="1">
      <c r="B487" s="887"/>
      <c r="C487" s="875"/>
      <c r="D487" s="875"/>
      <c r="E487" s="875"/>
      <c r="F487" s="875"/>
      <c r="G487" s="875"/>
      <c r="H487" s="875"/>
    </row>
    <row r="488" spans="2:8" ht="15" customHeight="1">
      <c r="B488" s="887"/>
      <c r="C488" s="875"/>
      <c r="D488" s="875"/>
      <c r="E488" s="875"/>
      <c r="F488" s="875"/>
      <c r="G488" s="875"/>
      <c r="H488" s="875"/>
    </row>
    <row r="489" spans="2:8" ht="15" customHeight="1">
      <c r="B489" s="887"/>
      <c r="C489" s="875"/>
      <c r="D489" s="875"/>
      <c r="E489" s="875"/>
      <c r="F489" s="875"/>
      <c r="G489" s="875"/>
      <c r="H489" s="875"/>
    </row>
    <row r="490" spans="2:8" ht="15" customHeight="1">
      <c r="B490" s="887"/>
      <c r="C490" s="875"/>
      <c r="D490" s="875"/>
      <c r="E490" s="875"/>
      <c r="F490" s="875"/>
      <c r="G490" s="875"/>
      <c r="H490" s="875"/>
    </row>
    <row r="491" spans="2:8" ht="15" customHeight="1">
      <c r="B491" s="887"/>
      <c r="C491" s="875"/>
      <c r="D491" s="875"/>
      <c r="E491" s="875"/>
      <c r="F491" s="875"/>
      <c r="G491" s="875"/>
      <c r="H491" s="875"/>
    </row>
    <row r="492" spans="2:8" ht="15" customHeight="1">
      <c r="B492" s="887"/>
      <c r="C492" s="875"/>
      <c r="D492" s="875"/>
      <c r="E492" s="875"/>
      <c r="F492" s="875"/>
      <c r="G492" s="875"/>
      <c r="H492" s="875"/>
    </row>
    <row r="493" spans="2:8" ht="15" customHeight="1">
      <c r="B493" s="887"/>
      <c r="C493" s="875"/>
      <c r="D493" s="875"/>
      <c r="E493" s="875"/>
      <c r="F493" s="875"/>
      <c r="G493" s="875"/>
      <c r="H493" s="875"/>
    </row>
    <row r="494" spans="2:8" ht="15" customHeight="1">
      <c r="B494" s="887"/>
      <c r="C494" s="875"/>
      <c r="D494" s="875"/>
      <c r="E494" s="875"/>
      <c r="F494" s="875"/>
      <c r="G494" s="875"/>
      <c r="H494" s="875"/>
    </row>
    <row r="495" spans="2:8" ht="15" customHeight="1">
      <c r="B495" s="887"/>
      <c r="C495" s="875"/>
      <c r="D495" s="875"/>
      <c r="E495" s="875"/>
      <c r="F495" s="875"/>
      <c r="G495" s="875"/>
      <c r="H495" s="875"/>
    </row>
    <row r="496" spans="2:8" ht="15" customHeight="1">
      <c r="B496" s="887"/>
      <c r="C496" s="875"/>
      <c r="D496" s="875"/>
      <c r="E496" s="875"/>
      <c r="F496" s="875"/>
      <c r="G496" s="875"/>
      <c r="H496" s="875"/>
    </row>
  </sheetData>
  <mergeCells count="9">
    <mergeCell ref="B80:H80"/>
    <mergeCell ref="B36:H36"/>
    <mergeCell ref="B39:G39"/>
    <mergeCell ref="B35:H35"/>
    <mergeCell ref="B1:G1"/>
    <mergeCell ref="B2:G2"/>
    <mergeCell ref="B3:G3"/>
    <mergeCell ref="B10:G10"/>
    <mergeCell ref="B34:H34"/>
  </mergeCells>
  <printOptions horizontalCentered="1"/>
  <pageMargins left="0.5" right="0.5" top="0.71" bottom="0.5" header="0.33" footer="0.5"/>
  <pageSetup scale="70"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4"/>
  <sheetViews>
    <sheetView view="pageBreakPreview" zoomScale="80" zoomScaleNormal="90" zoomScaleSheetLayoutView="80" workbookViewId="0"/>
  </sheetViews>
  <sheetFormatPr defaultColWidth="8.88671875" defaultRowHeight="15" customHeight="1"/>
  <cols>
    <col min="1" max="1" width="6.6640625" style="855" customWidth="1"/>
    <col min="2" max="2" width="35" style="888" customWidth="1"/>
    <col min="3" max="3" width="14.77734375" style="855" customWidth="1"/>
    <col min="4" max="4" width="14.109375" style="855" customWidth="1"/>
    <col min="5" max="5" width="13" style="855" customWidth="1"/>
    <col min="6" max="6" width="13.109375" style="855" customWidth="1"/>
    <col min="7" max="7" width="15.88671875" style="855" customWidth="1"/>
    <col min="8" max="8" width="39.33203125" style="855" customWidth="1"/>
    <col min="9" max="9" width="8.88671875" style="855"/>
    <col min="10" max="10" width="27.88671875" style="855" customWidth="1"/>
    <col min="11" max="16384" width="8.88671875" style="855"/>
  </cols>
  <sheetData>
    <row r="1" spans="2:10" ht="15" customHeight="1">
      <c r="B1" s="1018" t="str">
        <f>+'Attachment H-30A'!D5</f>
        <v>Transource Maryland, LLC</v>
      </c>
      <c r="C1" s="1018"/>
      <c r="D1" s="1018"/>
      <c r="E1" s="1018"/>
      <c r="F1" s="1018"/>
      <c r="G1" s="1018"/>
      <c r="H1" s="931" t="str">
        <f>+'Attachment H-30A'!J3</f>
        <v>For  the 12 months ended 12/31/20</v>
      </c>
      <c r="I1" s="854"/>
      <c r="J1" s="854"/>
    </row>
    <row r="2" spans="2:10" ht="15" customHeight="1">
      <c r="B2" s="1018" t="s">
        <v>788</v>
      </c>
      <c r="C2" s="1018"/>
      <c r="D2" s="1018"/>
      <c r="E2" s="1018"/>
      <c r="F2" s="1018"/>
      <c r="G2" s="1018"/>
      <c r="H2" s="931" t="s">
        <v>602</v>
      </c>
      <c r="I2" s="854"/>
      <c r="J2" s="854"/>
    </row>
    <row r="3" spans="2:10" ht="15" customHeight="1">
      <c r="B3" s="1018"/>
      <c r="C3" s="1018"/>
      <c r="D3" s="1018"/>
      <c r="E3" s="1018"/>
      <c r="F3" s="1018"/>
      <c r="G3" s="1018"/>
      <c r="H3" s="1018"/>
      <c r="I3" s="854"/>
      <c r="J3" s="854"/>
    </row>
    <row r="4" spans="2:10" s="857" customFormat="1" ht="15" customHeight="1">
      <c r="B4" s="912"/>
      <c r="C4" s="912"/>
      <c r="D4" s="912"/>
      <c r="E4" s="912"/>
      <c r="F4" s="912"/>
      <c r="G4" s="912"/>
      <c r="H4" s="912"/>
      <c r="I4" s="856"/>
      <c r="J4" s="854"/>
    </row>
    <row r="5" spans="2:10" s="859" customFormat="1" ht="15" customHeight="1">
      <c r="H5" s="861"/>
      <c r="J5" s="918"/>
    </row>
    <row r="6" spans="2:10" s="859" customFormat="1" ht="15" customHeight="1">
      <c r="B6" s="858" t="s">
        <v>827</v>
      </c>
      <c r="J6" s="918"/>
    </row>
    <row r="7" spans="2:10" s="859" customFormat="1" ht="15" customHeight="1">
      <c r="B7" s="858" t="s">
        <v>789</v>
      </c>
      <c r="J7" s="918"/>
    </row>
    <row r="8" spans="2:10" s="859" customFormat="1" ht="15" customHeight="1">
      <c r="B8" s="858"/>
      <c r="J8" s="918"/>
    </row>
    <row r="9" spans="2:10" s="918" customFormat="1" ht="15" customHeight="1">
      <c r="B9" s="865" t="s">
        <v>785</v>
      </c>
      <c r="C9" s="866"/>
      <c r="D9" s="867"/>
      <c r="E9" s="891"/>
      <c r="F9" s="869"/>
      <c r="G9" s="870"/>
      <c r="H9" s="869"/>
    </row>
    <row r="10" spans="2:10" s="918" customFormat="1" ht="15" customHeight="1">
      <c r="B10" s="1016" t="s">
        <v>804</v>
      </c>
      <c r="C10" s="1017"/>
      <c r="D10" s="1017"/>
      <c r="E10" s="1017"/>
      <c r="F10" s="1017"/>
      <c r="G10" s="1017"/>
      <c r="H10" s="869"/>
    </row>
    <row r="11" spans="2:10" s="918" customFormat="1" ht="15" customHeight="1">
      <c r="B11" s="871" t="s">
        <v>828</v>
      </c>
      <c r="C11" s="869"/>
      <c r="D11" s="863"/>
      <c r="E11" s="863"/>
      <c r="F11" s="891"/>
      <c r="G11" s="891"/>
      <c r="H11" s="869"/>
    </row>
    <row r="12" spans="2:10" s="918" customFormat="1" ht="15" customHeight="1">
      <c r="B12" s="871" t="s">
        <v>786</v>
      </c>
      <c r="C12" s="869"/>
      <c r="D12" s="863"/>
      <c r="E12" s="863"/>
      <c r="F12" s="891"/>
      <c r="G12" s="891"/>
      <c r="H12" s="869"/>
    </row>
    <row r="13" spans="2:10" s="918" customFormat="1" ht="15" customHeight="1">
      <c r="B13" s="871" t="s">
        <v>815</v>
      </c>
      <c r="C13" s="869"/>
      <c r="D13" s="863"/>
      <c r="E13" s="863"/>
      <c r="F13" s="891"/>
      <c r="G13" s="891"/>
      <c r="H13" s="869"/>
    </row>
    <row r="14" spans="2:10" s="859" customFormat="1" ht="15" customHeight="1">
      <c r="B14" s="858"/>
      <c r="J14" s="918"/>
    </row>
    <row r="15" spans="2:10" s="859" customFormat="1" ht="15" customHeight="1">
      <c r="B15" s="860" t="s">
        <v>62</v>
      </c>
      <c r="C15" s="860" t="s">
        <v>63</v>
      </c>
      <c r="D15" s="860" t="s">
        <v>64</v>
      </c>
      <c r="E15" s="860" t="s">
        <v>65</v>
      </c>
      <c r="F15" s="860" t="s">
        <v>67</v>
      </c>
      <c r="G15" s="860" t="s">
        <v>68</v>
      </c>
      <c r="H15" s="860" t="s">
        <v>69</v>
      </c>
      <c r="J15" s="918"/>
    </row>
    <row r="16" spans="2:10" s="859" customFormat="1" ht="15" customHeight="1">
      <c r="B16" s="858"/>
      <c r="D16" s="860"/>
      <c r="E16" s="860"/>
      <c r="F16" s="860"/>
      <c r="G16" s="860"/>
      <c r="J16" s="918"/>
    </row>
    <row r="17" spans="1:10" s="859" customFormat="1" ht="15" customHeight="1">
      <c r="B17" s="858" t="s">
        <v>781</v>
      </c>
      <c r="C17" s="860" t="s">
        <v>13</v>
      </c>
      <c r="D17" s="860" t="s">
        <v>803</v>
      </c>
      <c r="E17" s="860" t="s">
        <v>16</v>
      </c>
      <c r="F17" s="860" t="s">
        <v>777</v>
      </c>
      <c r="G17" s="860" t="s">
        <v>778</v>
      </c>
      <c r="J17" s="918"/>
    </row>
    <row r="18" spans="1:10" s="859" customFormat="1" ht="15" customHeight="1">
      <c r="A18" s="892" t="s">
        <v>594</v>
      </c>
      <c r="B18" s="858"/>
      <c r="C18" s="860"/>
      <c r="D18" s="860" t="s">
        <v>802</v>
      </c>
      <c r="E18" s="860" t="s">
        <v>779</v>
      </c>
      <c r="F18" s="860" t="s">
        <v>779</v>
      </c>
      <c r="G18" s="860" t="s">
        <v>779</v>
      </c>
      <c r="H18" s="860" t="s">
        <v>784</v>
      </c>
      <c r="J18" s="918"/>
    </row>
    <row r="19" spans="1:10" s="918" customFormat="1" ht="15" customHeight="1">
      <c r="A19" s="860">
        <v>1</v>
      </c>
      <c r="B19" s="975" t="s">
        <v>911</v>
      </c>
      <c r="C19" s="920">
        <v>146348.49</v>
      </c>
      <c r="D19" s="921">
        <v>0</v>
      </c>
      <c r="E19" s="921">
        <v>146348.49</v>
      </c>
      <c r="F19" s="921">
        <v>0</v>
      </c>
      <c r="G19" s="921">
        <v>0</v>
      </c>
      <c r="H19" s="974" t="s">
        <v>912</v>
      </c>
      <c r="I19" s="869"/>
    </row>
    <row r="20" spans="1:10" s="918" customFormat="1" ht="17.25" customHeight="1">
      <c r="A20" s="860">
        <f>+A19+1</f>
        <v>2</v>
      </c>
      <c r="B20" s="975" t="s">
        <v>913</v>
      </c>
      <c r="C20" s="920">
        <v>-1247.95</v>
      </c>
      <c r="D20" s="920">
        <v>0</v>
      </c>
      <c r="E20" s="921">
        <v>-1247.95</v>
      </c>
      <c r="F20" s="921">
        <v>0</v>
      </c>
      <c r="G20" s="921">
        <v>0</v>
      </c>
      <c r="H20" s="974" t="s">
        <v>914</v>
      </c>
      <c r="I20" s="869"/>
    </row>
    <row r="21" spans="1:10" s="918" customFormat="1" ht="17.25" customHeight="1">
      <c r="A21" s="860">
        <f t="shared" ref="A21:A32" si="0">+A20+1</f>
        <v>3</v>
      </c>
      <c r="B21" s="975" t="s">
        <v>915</v>
      </c>
      <c r="C21" s="920">
        <v>976.65</v>
      </c>
      <c r="D21" s="921">
        <v>0</v>
      </c>
      <c r="E21" s="921">
        <v>0</v>
      </c>
      <c r="F21" s="921">
        <v>0</v>
      </c>
      <c r="G21" s="921">
        <v>976.65</v>
      </c>
      <c r="H21" s="974" t="s">
        <v>914</v>
      </c>
      <c r="I21" s="869"/>
    </row>
    <row r="22" spans="1:10" s="918" customFormat="1" ht="17.25" customHeight="1">
      <c r="A22" s="860">
        <f t="shared" si="0"/>
        <v>4</v>
      </c>
      <c r="B22" s="975" t="s">
        <v>916</v>
      </c>
      <c r="C22" s="920">
        <v>-2279.46</v>
      </c>
      <c r="D22" s="921">
        <v>0</v>
      </c>
      <c r="E22" s="921">
        <v>-2279.46</v>
      </c>
      <c r="F22" s="921">
        <v>0</v>
      </c>
      <c r="G22" s="921">
        <v>0</v>
      </c>
      <c r="H22" s="974" t="s">
        <v>917</v>
      </c>
      <c r="I22" s="869"/>
    </row>
    <row r="23" spans="1:10" s="918" customFormat="1" ht="15" customHeight="1">
      <c r="A23" s="860">
        <f t="shared" si="0"/>
        <v>5</v>
      </c>
      <c r="B23" s="975" t="s">
        <v>918</v>
      </c>
      <c r="C23" s="920">
        <v>0</v>
      </c>
      <c r="D23" s="920">
        <v>0</v>
      </c>
      <c r="E23" s="920">
        <v>0</v>
      </c>
      <c r="F23" s="920">
        <v>0</v>
      </c>
      <c r="G23" s="920">
        <v>0</v>
      </c>
      <c r="H23" s="974" t="s">
        <v>919</v>
      </c>
      <c r="I23" s="869"/>
    </row>
    <row r="24" spans="1:10" s="918" customFormat="1" ht="15" customHeight="1">
      <c r="A24" s="860">
        <f t="shared" si="0"/>
        <v>6</v>
      </c>
      <c r="B24" s="975"/>
      <c r="C24" s="920"/>
      <c r="D24" s="921"/>
      <c r="E24" s="920"/>
      <c r="F24" s="920"/>
      <c r="G24" s="921"/>
      <c r="H24" s="877"/>
      <c r="I24" s="869"/>
    </row>
    <row r="25" spans="1:10" s="918" customFormat="1" ht="15" customHeight="1">
      <c r="A25" s="860">
        <f t="shared" si="0"/>
        <v>7</v>
      </c>
      <c r="B25" s="919"/>
      <c r="C25" s="920"/>
      <c r="D25" s="920"/>
      <c r="E25" s="920"/>
      <c r="F25" s="921"/>
      <c r="G25" s="921"/>
      <c r="H25" s="877"/>
      <c r="I25" s="869"/>
    </row>
    <row r="26" spans="1:10" s="918" customFormat="1" ht="15" customHeight="1">
      <c r="A26" s="860">
        <f t="shared" si="0"/>
        <v>8</v>
      </c>
      <c r="B26" s="919"/>
      <c r="C26" s="920"/>
      <c r="D26" s="920"/>
      <c r="E26" s="920"/>
      <c r="F26" s="921"/>
      <c r="G26" s="921"/>
      <c r="H26" s="877"/>
      <c r="I26" s="869"/>
    </row>
    <row r="27" spans="1:10" s="918" customFormat="1" ht="15" customHeight="1">
      <c r="A27" s="860">
        <f t="shared" si="0"/>
        <v>9</v>
      </c>
      <c r="B27" s="919"/>
      <c r="C27" s="920"/>
      <c r="D27" s="920"/>
      <c r="E27" s="920"/>
      <c r="F27" s="921"/>
      <c r="G27" s="921"/>
      <c r="H27" s="877"/>
      <c r="I27" s="869"/>
    </row>
    <row r="28" spans="1:10" s="918" customFormat="1" ht="15" customHeight="1">
      <c r="A28" s="860">
        <f t="shared" si="0"/>
        <v>10</v>
      </c>
      <c r="B28" s="919"/>
      <c r="C28" s="920"/>
      <c r="D28" s="920"/>
      <c r="E28" s="920"/>
      <c r="F28" s="920"/>
      <c r="G28" s="920"/>
      <c r="H28" s="877"/>
      <c r="I28" s="869"/>
    </row>
    <row r="29" spans="1:10" s="918" customFormat="1" ht="15" customHeight="1">
      <c r="A29" s="860">
        <f t="shared" si="0"/>
        <v>11</v>
      </c>
      <c r="B29" s="889" t="s">
        <v>819</v>
      </c>
      <c r="C29" s="890">
        <f>SUBTOTAL(9,C19:C28)</f>
        <v>143797.72999999998</v>
      </c>
      <c r="D29" s="880">
        <f>SUM(D19:D28)</f>
        <v>0</v>
      </c>
      <c r="E29" s="880">
        <f>SUM(E19:E28)</f>
        <v>142821.07999999999</v>
      </c>
      <c r="F29" s="880">
        <f>SUM(F19:F28)</f>
        <v>0</v>
      </c>
      <c r="G29" s="880">
        <f>SUM(G19:G28)</f>
        <v>976.65</v>
      </c>
      <c r="H29" s="881"/>
      <c r="I29" s="869"/>
    </row>
    <row r="30" spans="1:10" s="918" customFormat="1" ht="15" customHeight="1">
      <c r="A30" s="860">
        <f t="shared" si="0"/>
        <v>12</v>
      </c>
      <c r="B30" s="879" t="s">
        <v>782</v>
      </c>
      <c r="C30" s="942"/>
      <c r="D30" s="943"/>
      <c r="E30" s="947"/>
      <c r="F30" s="943"/>
      <c r="G30" s="945">
        <f>+'Attachment H-30A'!$I$197</f>
        <v>1</v>
      </c>
      <c r="H30" s="870"/>
      <c r="I30" s="869"/>
    </row>
    <row r="31" spans="1:10" s="918" customFormat="1" ht="15" customHeight="1">
      <c r="A31" s="860">
        <f t="shared" si="0"/>
        <v>13</v>
      </c>
      <c r="B31" s="941" t="s">
        <v>783</v>
      </c>
      <c r="C31" s="938"/>
      <c r="D31" s="926"/>
      <c r="E31" s="948"/>
      <c r="F31" s="935">
        <f>+'Attachment H-30A'!$G$83</f>
        <v>1</v>
      </c>
      <c r="G31" s="947"/>
      <c r="H31" s="870"/>
      <c r="I31" s="869"/>
    </row>
    <row r="32" spans="1:10" s="918" customFormat="1" ht="15" customHeight="1" thickBot="1">
      <c r="A32" s="860">
        <f t="shared" si="0"/>
        <v>14</v>
      </c>
      <c r="B32" s="946" t="s">
        <v>841</v>
      </c>
      <c r="C32" s="939">
        <f>+SUM(E32:G32)</f>
        <v>143797.72999999998</v>
      </c>
      <c r="D32" s="949"/>
      <c r="E32" s="934">
        <f>+E29</f>
        <v>142821.07999999999</v>
      </c>
      <c r="F32" s="940">
        <f>+F29*F31</f>
        <v>0</v>
      </c>
      <c r="G32" s="940">
        <f>+G29*G30</f>
        <v>976.65</v>
      </c>
      <c r="H32" s="870"/>
      <c r="I32" s="869"/>
    </row>
    <row r="33" spans="1:10" s="918" customFormat="1" ht="15" customHeight="1" thickTop="1">
      <c r="B33" s="863"/>
      <c r="C33" s="864"/>
      <c r="D33" s="864"/>
      <c r="E33" s="864"/>
      <c r="F33" s="864"/>
      <c r="G33" s="864"/>
      <c r="H33" s="884"/>
      <c r="I33" s="869"/>
    </row>
    <row r="34" spans="1:10" s="918" customFormat="1" ht="15" customHeight="1">
      <c r="B34" s="872"/>
      <c r="C34" s="872"/>
      <c r="D34" s="872"/>
      <c r="E34" s="872"/>
      <c r="F34" s="872"/>
      <c r="G34" s="872"/>
      <c r="H34" s="884"/>
    </row>
    <row r="35" spans="1:10" s="859" customFormat="1" ht="15" customHeight="1">
      <c r="B35" s="1014" t="str">
        <f>+B1</f>
        <v>Transource Maryland, LLC</v>
      </c>
      <c r="C35" s="1015"/>
      <c r="D35" s="1015"/>
      <c r="E35" s="1015"/>
      <c r="F35" s="1015"/>
      <c r="G35" s="1015"/>
      <c r="H35" s="1015"/>
      <c r="I35" s="863"/>
      <c r="J35" s="918"/>
    </row>
    <row r="36" spans="1:10" s="859" customFormat="1" ht="15" customHeight="1">
      <c r="B36" s="1014" t="str">
        <f>+B2</f>
        <v>Attachment 4b - Accumulated Deferred Income Taxes (ADIT) Worksheet (End of Year)</v>
      </c>
      <c r="C36" s="1015"/>
      <c r="D36" s="1015"/>
      <c r="E36" s="1015"/>
      <c r="F36" s="1015"/>
      <c r="G36" s="1015"/>
      <c r="H36" s="1015"/>
      <c r="I36" s="863"/>
      <c r="J36" s="918"/>
    </row>
    <row r="37" spans="1:10" s="859" customFormat="1" ht="15" customHeight="1">
      <c r="B37" s="1014"/>
      <c r="C37" s="1015"/>
      <c r="D37" s="1015"/>
      <c r="E37" s="1015"/>
      <c r="F37" s="1015"/>
      <c r="G37" s="1015"/>
      <c r="H37" s="1015"/>
      <c r="I37" s="863"/>
      <c r="J37" s="918"/>
    </row>
    <row r="38" spans="1:10" s="859" customFormat="1" ht="15" customHeight="1">
      <c r="B38" s="874"/>
      <c r="C38" s="874"/>
      <c r="D38" s="874"/>
      <c r="E38" s="874"/>
      <c r="F38" s="874"/>
      <c r="G38" s="874"/>
      <c r="H38" s="931" t="s">
        <v>147</v>
      </c>
      <c r="I38" s="863"/>
      <c r="J38" s="918"/>
    </row>
    <row r="39" spans="1:10" s="918" customFormat="1" ht="15" customHeight="1">
      <c r="B39" s="865" t="s">
        <v>842</v>
      </c>
      <c r="C39" s="863"/>
      <c r="D39" s="891"/>
      <c r="E39" s="867"/>
      <c r="F39" s="869"/>
      <c r="G39" s="884"/>
      <c r="H39" s="869"/>
    </row>
    <row r="40" spans="1:10" s="918" customFormat="1" ht="15" customHeight="1">
      <c r="B40" s="1016" t="s">
        <v>804</v>
      </c>
      <c r="C40" s="1017"/>
      <c r="D40" s="1017"/>
      <c r="E40" s="1017"/>
      <c r="F40" s="1017"/>
      <c r="G40" s="1017"/>
      <c r="H40" s="869"/>
    </row>
    <row r="41" spans="1:10" s="918" customFormat="1" ht="15" customHeight="1">
      <c r="B41" s="871" t="s">
        <v>828</v>
      </c>
      <c r="C41" s="869"/>
      <c r="D41" s="863"/>
      <c r="E41" s="863"/>
      <c r="F41" s="891"/>
      <c r="G41" s="891"/>
      <c r="H41" s="869"/>
    </row>
    <row r="42" spans="1:10" s="918" customFormat="1" ht="15" customHeight="1">
      <c r="B42" s="871" t="s">
        <v>786</v>
      </c>
      <c r="C42" s="869"/>
      <c r="D42" s="863"/>
      <c r="E42" s="863"/>
      <c r="F42" s="891"/>
      <c r="G42" s="891"/>
      <c r="H42" s="869"/>
    </row>
    <row r="43" spans="1:10" s="918" customFormat="1" ht="15" customHeight="1">
      <c r="B43" s="871" t="s">
        <v>815</v>
      </c>
      <c r="C43" s="869"/>
      <c r="D43" s="863"/>
      <c r="E43" s="863"/>
      <c r="F43" s="891"/>
      <c r="G43" s="891"/>
      <c r="H43" s="869"/>
    </row>
    <row r="44" spans="1:10" s="918" customFormat="1" ht="15" customHeight="1">
      <c r="B44" s="872"/>
      <c r="C44" s="872"/>
      <c r="D44" s="872"/>
      <c r="E44" s="872"/>
      <c r="F44" s="872"/>
      <c r="G44" s="872"/>
      <c r="H44" s="884"/>
    </row>
    <row r="45" spans="1:10" s="859" customFormat="1" ht="15" customHeight="1">
      <c r="B45" s="860" t="s">
        <v>62</v>
      </c>
      <c r="C45" s="860" t="s">
        <v>63</v>
      </c>
      <c r="D45" s="860" t="s">
        <v>64</v>
      </c>
      <c r="E45" s="860" t="s">
        <v>65</v>
      </c>
      <c r="F45" s="860" t="s">
        <v>67</v>
      </c>
      <c r="G45" s="860" t="s">
        <v>68</v>
      </c>
      <c r="H45" s="860" t="s">
        <v>69</v>
      </c>
      <c r="I45" s="863"/>
      <c r="J45" s="918"/>
    </row>
    <row r="46" spans="1:10" s="859" customFormat="1" ht="15" customHeight="1">
      <c r="B46" s="863" t="s">
        <v>843</v>
      </c>
      <c r="C46" s="860" t="s">
        <v>13</v>
      </c>
      <c r="D46" s="860" t="s">
        <v>803</v>
      </c>
      <c r="E46" s="860" t="s">
        <v>16</v>
      </c>
      <c r="F46" s="860" t="s">
        <v>777</v>
      </c>
      <c r="G46" s="860" t="s">
        <v>778</v>
      </c>
      <c r="I46" s="863"/>
      <c r="J46" s="918"/>
    </row>
    <row r="47" spans="1:10" s="859" customFormat="1" ht="15" customHeight="1">
      <c r="A47" s="892" t="s">
        <v>594</v>
      </c>
      <c r="B47" s="871"/>
      <c r="C47" s="860"/>
      <c r="D47" s="860" t="s">
        <v>802</v>
      </c>
      <c r="E47" s="860" t="s">
        <v>779</v>
      </c>
      <c r="F47" s="860" t="s">
        <v>779</v>
      </c>
      <c r="G47" s="860" t="s">
        <v>779</v>
      </c>
      <c r="H47" s="860" t="s">
        <v>784</v>
      </c>
      <c r="I47" s="863"/>
      <c r="J47" s="918"/>
    </row>
    <row r="48" spans="1:10" s="918" customFormat="1" ht="15" customHeight="1">
      <c r="A48" s="860">
        <f>+A32+1</f>
        <v>15</v>
      </c>
      <c r="B48" s="919"/>
      <c r="C48" s="920">
        <v>0</v>
      </c>
      <c r="D48" s="921"/>
      <c r="E48" s="920"/>
      <c r="F48" s="920"/>
      <c r="G48" s="921"/>
      <c r="H48" s="877"/>
      <c r="I48" s="869"/>
    </row>
    <row r="49" spans="1:10" s="918" customFormat="1" ht="15" customHeight="1">
      <c r="A49" s="860">
        <f>+A48+1</f>
        <v>16</v>
      </c>
      <c r="B49" s="878"/>
      <c r="C49" s="920">
        <v>0</v>
      </c>
      <c r="D49" s="876"/>
      <c r="E49" s="876"/>
      <c r="F49" s="876"/>
      <c r="G49" s="876"/>
      <c r="H49" s="877"/>
      <c r="I49" s="869"/>
    </row>
    <row r="50" spans="1:10" s="918" customFormat="1" ht="15" customHeight="1">
      <c r="A50" s="860">
        <f t="shared" ref="A50:A56" si="1">+A49+1</f>
        <v>17</v>
      </c>
      <c r="B50" s="879" t="s">
        <v>844</v>
      </c>
      <c r="C50" s="880">
        <f>SUBTOTAL(9,C48:C49)</f>
        <v>0</v>
      </c>
      <c r="D50" s="880">
        <f>SUM(D48:D49)</f>
        <v>0</v>
      </c>
      <c r="E50" s="880">
        <f>SUM(E48:E49)</f>
        <v>0</v>
      </c>
      <c r="F50" s="880">
        <f>SUM(F48:F49)</f>
        <v>0</v>
      </c>
      <c r="G50" s="880">
        <f>SUM(G48:G49)</f>
        <v>0</v>
      </c>
      <c r="H50" s="881"/>
      <c r="I50" s="869"/>
    </row>
    <row r="51" spans="1:10" s="918" customFormat="1" ht="15" customHeight="1">
      <c r="A51" s="860">
        <f t="shared" si="1"/>
        <v>18</v>
      </c>
      <c r="B51" s="879" t="s">
        <v>782</v>
      </c>
      <c r="C51" s="942"/>
      <c r="D51" s="943"/>
      <c r="E51" s="942"/>
      <c r="F51" s="944"/>
      <c r="G51" s="945">
        <f>+'Attachment H-30A'!$I$197</f>
        <v>1</v>
      </c>
      <c r="H51" s="870"/>
      <c r="I51" s="869"/>
    </row>
    <row r="52" spans="1:10" s="918" customFormat="1" ht="15" customHeight="1">
      <c r="A52" s="860">
        <f t="shared" si="1"/>
        <v>19</v>
      </c>
      <c r="B52" s="941" t="s">
        <v>783</v>
      </c>
      <c r="C52" s="938"/>
      <c r="D52" s="926"/>
      <c r="E52" s="937"/>
      <c r="F52" s="936">
        <f>+'Attachment H-30A'!$G$83</f>
        <v>1</v>
      </c>
      <c r="G52" s="937"/>
      <c r="H52" s="870"/>
      <c r="I52" s="869"/>
    </row>
    <row r="53" spans="1:10" s="918" customFormat="1" ht="15" customHeight="1" thickBot="1">
      <c r="A53" s="860">
        <f t="shared" si="1"/>
        <v>20</v>
      </c>
      <c r="B53" s="946" t="s">
        <v>841</v>
      </c>
      <c r="C53" s="939">
        <f>+SUM(E53:G53)</f>
        <v>0</v>
      </c>
      <c r="D53" s="940"/>
      <c r="E53" s="934">
        <f>+E50</f>
        <v>0</v>
      </c>
      <c r="F53" s="940">
        <f>+F50*F52</f>
        <v>0</v>
      </c>
      <c r="G53" s="940">
        <f>+G50*G51</f>
        <v>0</v>
      </c>
      <c r="H53" s="870"/>
      <c r="I53" s="869"/>
    </row>
    <row r="54" spans="1:10" s="918" customFormat="1" ht="15" customHeight="1" thickTop="1">
      <c r="A54" s="860">
        <f t="shared" si="1"/>
        <v>21</v>
      </c>
      <c r="B54" s="879" t="s">
        <v>782</v>
      </c>
      <c r="C54" s="942"/>
      <c r="D54" s="943"/>
      <c r="E54" s="947"/>
      <c r="F54" s="943"/>
      <c r="G54" s="945">
        <f>+'Attachment H-30A'!$I$197</f>
        <v>1</v>
      </c>
      <c r="H54" s="870"/>
      <c r="I54" s="869"/>
    </row>
    <row r="55" spans="1:10" s="918" customFormat="1" ht="15" customHeight="1">
      <c r="A55" s="860">
        <f t="shared" si="1"/>
        <v>22</v>
      </c>
      <c r="B55" s="941" t="s">
        <v>783</v>
      </c>
      <c r="C55" s="938"/>
      <c r="D55" s="926"/>
      <c r="E55" s="948"/>
      <c r="F55" s="935">
        <f>+'Attachment H-30A'!$G$83</f>
        <v>1</v>
      </c>
      <c r="G55" s="947"/>
      <c r="H55" s="870"/>
      <c r="I55" s="869"/>
    </row>
    <row r="56" spans="1:10" s="918" customFormat="1" ht="15" customHeight="1" thickBot="1">
      <c r="A56" s="860">
        <f t="shared" si="1"/>
        <v>23</v>
      </c>
      <c r="B56" s="946" t="s">
        <v>841</v>
      </c>
      <c r="C56" s="939">
        <f>+SUM(E56:G56)</f>
        <v>0</v>
      </c>
      <c r="D56" s="949"/>
      <c r="E56" s="934">
        <f>+E53</f>
        <v>0</v>
      </c>
      <c r="F56" s="940">
        <f>+F53*F55</f>
        <v>0</v>
      </c>
      <c r="G56" s="940">
        <f>+G53*G54</f>
        <v>0</v>
      </c>
      <c r="H56" s="870"/>
      <c r="I56" s="869"/>
    </row>
    <row r="57" spans="1:10" s="918" customFormat="1" ht="15" customHeight="1" thickTop="1">
      <c r="A57" s="860"/>
      <c r="B57" s="869"/>
      <c r="C57" s="933"/>
      <c r="D57" s="864"/>
      <c r="E57" s="864"/>
      <c r="F57" s="864"/>
      <c r="G57" s="864"/>
      <c r="H57" s="870"/>
      <c r="I57" s="869"/>
    </row>
    <row r="58" spans="1:10" s="859" customFormat="1" ht="15" customHeight="1">
      <c r="B58" s="860" t="s">
        <v>62</v>
      </c>
      <c r="C58" s="860" t="s">
        <v>63</v>
      </c>
      <c r="D58" s="860" t="s">
        <v>64</v>
      </c>
      <c r="E58" s="860" t="s">
        <v>65</v>
      </c>
      <c r="F58" s="860" t="s">
        <v>67</v>
      </c>
      <c r="G58" s="860" t="s">
        <v>68</v>
      </c>
      <c r="H58" s="860" t="s">
        <v>69</v>
      </c>
      <c r="I58" s="863"/>
      <c r="J58" s="918"/>
    </row>
    <row r="59" spans="1:10" s="859" customFormat="1" ht="15" customHeight="1">
      <c r="B59" s="863" t="s">
        <v>780</v>
      </c>
      <c r="C59" s="860" t="s">
        <v>13</v>
      </c>
      <c r="D59" s="860" t="s">
        <v>803</v>
      </c>
      <c r="E59" s="860" t="s">
        <v>16</v>
      </c>
      <c r="F59" s="860" t="s">
        <v>777</v>
      </c>
      <c r="G59" s="860" t="s">
        <v>778</v>
      </c>
      <c r="I59" s="863"/>
      <c r="J59" s="918"/>
    </row>
    <row r="60" spans="1:10" s="859" customFormat="1" ht="15" customHeight="1">
      <c r="A60" s="892" t="s">
        <v>594</v>
      </c>
      <c r="B60" s="871"/>
      <c r="C60" s="860"/>
      <c r="D60" s="860" t="s">
        <v>802</v>
      </c>
      <c r="E60" s="860" t="s">
        <v>779</v>
      </c>
      <c r="F60" s="860" t="s">
        <v>779</v>
      </c>
      <c r="G60" s="860" t="s">
        <v>779</v>
      </c>
      <c r="H60" s="860" t="s">
        <v>784</v>
      </c>
      <c r="I60" s="863"/>
      <c r="J60" s="918"/>
    </row>
    <row r="61" spans="1:10" s="918" customFormat="1" ht="15" customHeight="1">
      <c r="A61" s="860">
        <f>+A56+1</f>
        <v>24</v>
      </c>
      <c r="B61" s="919" t="s">
        <v>920</v>
      </c>
      <c r="C61" s="920">
        <v>20120.59</v>
      </c>
      <c r="D61" s="921">
        <v>0</v>
      </c>
      <c r="E61" s="920">
        <v>0</v>
      </c>
      <c r="F61" s="921">
        <v>20120.59</v>
      </c>
      <c r="G61" s="921">
        <v>0</v>
      </c>
      <c r="H61" s="974" t="s">
        <v>921</v>
      </c>
      <c r="I61" s="869"/>
    </row>
    <row r="62" spans="1:10" s="918" customFormat="1" ht="15" customHeight="1">
      <c r="A62" s="860">
        <f>+A61+1</f>
        <v>25</v>
      </c>
      <c r="B62" s="919" t="s">
        <v>922</v>
      </c>
      <c r="C62" s="920">
        <v>15037.21</v>
      </c>
      <c r="D62" s="921">
        <v>0</v>
      </c>
      <c r="E62" s="920">
        <v>0</v>
      </c>
      <c r="F62" s="921">
        <v>15037.21</v>
      </c>
      <c r="G62" s="921">
        <v>0</v>
      </c>
      <c r="H62" s="877" t="s">
        <v>923</v>
      </c>
      <c r="I62" s="869"/>
    </row>
    <row r="63" spans="1:10" s="918" customFormat="1" ht="15" customHeight="1">
      <c r="A63" s="860">
        <f t="shared" ref="A63:A72" si="2">+A62+1</f>
        <v>26</v>
      </c>
      <c r="B63" s="919" t="s">
        <v>924</v>
      </c>
      <c r="C63" s="920">
        <v>985.9</v>
      </c>
      <c r="D63" s="921">
        <v>0</v>
      </c>
      <c r="E63" s="921">
        <v>0</v>
      </c>
      <c r="F63" s="921">
        <v>985.9</v>
      </c>
      <c r="G63" s="921">
        <v>0</v>
      </c>
      <c r="H63" s="877" t="s">
        <v>925</v>
      </c>
      <c r="I63" s="869"/>
    </row>
    <row r="64" spans="1:10" s="918" customFormat="1" ht="15" customHeight="1">
      <c r="A64" s="860">
        <f t="shared" si="2"/>
        <v>27</v>
      </c>
      <c r="B64" s="919"/>
      <c r="C64" s="920"/>
      <c r="D64" s="920"/>
      <c r="E64" s="920"/>
      <c r="F64" s="920"/>
      <c r="G64" s="920"/>
      <c r="H64" s="877"/>
      <c r="I64" s="869"/>
    </row>
    <row r="65" spans="1:10" s="918" customFormat="1" ht="15" customHeight="1">
      <c r="A65" s="860">
        <f t="shared" si="2"/>
        <v>28</v>
      </c>
      <c r="B65" s="919"/>
      <c r="C65" s="920"/>
      <c r="D65" s="921"/>
      <c r="E65" s="921"/>
      <c r="F65" s="921"/>
      <c r="G65" s="921"/>
      <c r="H65" s="877"/>
      <c r="I65" s="869"/>
    </row>
    <row r="66" spans="1:10" s="918" customFormat="1" ht="15" customHeight="1">
      <c r="A66" s="860">
        <f t="shared" si="2"/>
        <v>29</v>
      </c>
      <c r="B66" s="919"/>
      <c r="C66" s="920"/>
      <c r="D66" s="921"/>
      <c r="E66" s="921"/>
      <c r="F66" s="921"/>
      <c r="G66" s="921"/>
      <c r="H66" s="877"/>
      <c r="I66" s="869"/>
    </row>
    <row r="67" spans="1:10" s="918" customFormat="1" ht="15" customHeight="1">
      <c r="A67" s="860">
        <f t="shared" si="2"/>
        <v>30</v>
      </c>
      <c r="B67" s="879" t="s">
        <v>820</v>
      </c>
      <c r="C67" s="880">
        <f>SUBTOTAL(9,C61:C66)</f>
        <v>36143.700000000004</v>
      </c>
      <c r="D67" s="880">
        <f>SUM(D61:D66)</f>
        <v>0</v>
      </c>
      <c r="E67" s="880">
        <f>SUM(E61:E66)</f>
        <v>0</v>
      </c>
      <c r="F67" s="880">
        <f>SUM(F61:F66)</f>
        <v>36143.700000000004</v>
      </c>
      <c r="G67" s="880">
        <f>SUM(G61:G66)</f>
        <v>0</v>
      </c>
      <c r="H67" s="881"/>
      <c r="I67" s="869"/>
    </row>
    <row r="68" spans="1:10" s="918" customFormat="1" ht="15" customHeight="1">
      <c r="A68" s="860">
        <f t="shared" si="2"/>
        <v>31</v>
      </c>
      <c r="B68" s="879" t="s">
        <v>782</v>
      </c>
      <c r="C68" s="942"/>
      <c r="D68" s="943"/>
      <c r="E68" s="947"/>
      <c r="F68" s="943"/>
      <c r="G68" s="945">
        <f>+'Attachment H-30A'!$I$197</f>
        <v>1</v>
      </c>
      <c r="H68" s="870"/>
      <c r="I68" s="869"/>
    </row>
    <row r="69" spans="1:10" s="918" customFormat="1" ht="15" customHeight="1">
      <c r="A69" s="860">
        <f t="shared" si="2"/>
        <v>32</v>
      </c>
      <c r="B69" s="941" t="s">
        <v>783</v>
      </c>
      <c r="C69" s="938"/>
      <c r="D69" s="926"/>
      <c r="E69" s="948"/>
      <c r="F69" s="935">
        <f>+'Attachment H-30A'!$G$83</f>
        <v>1</v>
      </c>
      <c r="G69" s="947"/>
      <c r="H69" s="870"/>
      <c r="I69" s="869"/>
    </row>
    <row r="70" spans="1:10" s="918" customFormat="1" ht="15" customHeight="1">
      <c r="A70" s="860">
        <f t="shared" si="2"/>
        <v>33</v>
      </c>
      <c r="B70" s="879" t="s">
        <v>860</v>
      </c>
      <c r="C70" s="890">
        <f>+SUM(E70:G70)</f>
        <v>36143.700000000004</v>
      </c>
      <c r="D70" s="952"/>
      <c r="E70" s="951">
        <f>+E67</f>
        <v>0</v>
      </c>
      <c r="F70" s="880">
        <f>+F67*F69</f>
        <v>36143.700000000004</v>
      </c>
      <c r="G70" s="880">
        <f>+G67*G68</f>
        <v>0</v>
      </c>
      <c r="H70" s="870"/>
      <c r="I70" s="869"/>
    </row>
    <row r="71" spans="1:10" s="918" customFormat="1" ht="15" customHeight="1">
      <c r="A71" s="860">
        <f t="shared" si="2"/>
        <v>34</v>
      </c>
      <c r="B71" s="879" t="s">
        <v>864</v>
      </c>
      <c r="C71" s="880">
        <f t="shared" ref="C71" si="3">+SUM(E71:G71)</f>
        <v>0</v>
      </c>
      <c r="D71" s="880"/>
      <c r="E71" s="880"/>
      <c r="F71" s="880">
        <f>-'4c-ADIT Proration'!I35</f>
        <v>0</v>
      </c>
      <c r="G71" s="880"/>
      <c r="H71" s="870"/>
      <c r="I71" s="869"/>
    </row>
    <row r="72" spans="1:10" s="918" customFormat="1" ht="15" customHeight="1" thickBot="1">
      <c r="A72" s="860">
        <f t="shared" si="2"/>
        <v>35</v>
      </c>
      <c r="B72" s="946" t="s">
        <v>841</v>
      </c>
      <c r="C72" s="940">
        <f>+SUM(E72:G72)</f>
        <v>36143.700000000004</v>
      </c>
      <c r="D72" s="940">
        <f t="shared" ref="D72:G72" si="4">+D70-D71</f>
        <v>0</v>
      </c>
      <c r="E72" s="940">
        <f t="shared" si="4"/>
        <v>0</v>
      </c>
      <c r="F72" s="940">
        <f t="shared" si="4"/>
        <v>36143.700000000004</v>
      </c>
      <c r="G72" s="940">
        <f t="shared" si="4"/>
        <v>0</v>
      </c>
      <c r="H72" s="870"/>
      <c r="I72" s="869"/>
    </row>
    <row r="73" spans="1:10" s="918" customFormat="1" ht="15" customHeight="1" thickTop="1">
      <c r="A73" s="860"/>
      <c r="B73" s="883"/>
      <c r="C73" s="869"/>
      <c r="D73" s="863"/>
      <c r="E73" s="866"/>
      <c r="F73" s="891"/>
      <c r="G73" s="867"/>
      <c r="H73" s="884"/>
      <c r="I73" s="869"/>
    </row>
    <row r="74" spans="1:10" s="859" customFormat="1" ht="15" customHeight="1">
      <c r="B74" s="860" t="s">
        <v>62</v>
      </c>
      <c r="C74" s="860" t="s">
        <v>63</v>
      </c>
      <c r="D74" s="860" t="s">
        <v>64</v>
      </c>
      <c r="E74" s="860" t="s">
        <v>65</v>
      </c>
      <c r="F74" s="860" t="s">
        <v>67</v>
      </c>
      <c r="G74" s="860" t="s">
        <v>68</v>
      </c>
      <c r="H74" s="860" t="s">
        <v>69</v>
      </c>
      <c r="I74" s="863"/>
      <c r="J74" s="918"/>
    </row>
    <row r="75" spans="1:10" s="859" customFormat="1" ht="15" customHeight="1">
      <c r="B75" s="863" t="s">
        <v>787</v>
      </c>
      <c r="C75" s="860" t="s">
        <v>13</v>
      </c>
      <c r="D75" s="860" t="s">
        <v>803</v>
      </c>
      <c r="E75" s="860" t="s">
        <v>16</v>
      </c>
      <c r="F75" s="860" t="s">
        <v>777</v>
      </c>
      <c r="G75" s="860" t="s">
        <v>778</v>
      </c>
      <c r="H75" s="860"/>
      <c r="I75" s="863"/>
      <c r="J75" s="918"/>
    </row>
    <row r="76" spans="1:10" s="859" customFormat="1" ht="15" customHeight="1">
      <c r="A76" s="892" t="s">
        <v>594</v>
      </c>
      <c r="B76" s="863"/>
      <c r="C76" s="860"/>
      <c r="D76" s="860" t="s">
        <v>802</v>
      </c>
      <c r="E76" s="860" t="s">
        <v>779</v>
      </c>
      <c r="F76" s="860" t="s">
        <v>779</v>
      </c>
      <c r="G76" s="860" t="s">
        <v>779</v>
      </c>
      <c r="H76" s="860" t="s">
        <v>784</v>
      </c>
      <c r="I76" s="863"/>
      <c r="J76" s="918"/>
    </row>
    <row r="77" spans="1:10" s="918" customFormat="1" ht="15" customHeight="1">
      <c r="A77" s="860">
        <f>+A72+1</f>
        <v>36</v>
      </c>
      <c r="B77" s="919" t="s">
        <v>918</v>
      </c>
      <c r="C77" s="920">
        <v>0</v>
      </c>
      <c r="D77" s="920">
        <v>0</v>
      </c>
      <c r="E77" s="921">
        <v>0</v>
      </c>
      <c r="F77" s="921">
        <v>0</v>
      </c>
      <c r="G77" s="921">
        <v>0</v>
      </c>
      <c r="H77" s="974" t="s">
        <v>926</v>
      </c>
      <c r="I77" s="869"/>
    </row>
    <row r="78" spans="1:10" s="918" customFormat="1" ht="15" customHeight="1">
      <c r="A78" s="860">
        <f>+A77+1</f>
        <v>37</v>
      </c>
      <c r="B78" s="975" t="s">
        <v>916</v>
      </c>
      <c r="C78" s="920">
        <v>-10854.59</v>
      </c>
      <c r="D78" s="920">
        <v>0</v>
      </c>
      <c r="E78" s="921">
        <v>-10854.59</v>
      </c>
      <c r="F78" s="921">
        <v>0</v>
      </c>
      <c r="G78" s="921">
        <v>0</v>
      </c>
      <c r="H78" s="974" t="s">
        <v>927</v>
      </c>
      <c r="I78" s="869"/>
    </row>
    <row r="79" spans="1:10" s="918" customFormat="1" ht="15" customHeight="1">
      <c r="A79" s="860">
        <f t="shared" ref="A79:A86" si="5">+A78+1</f>
        <v>38</v>
      </c>
      <c r="B79" s="975" t="s">
        <v>928</v>
      </c>
      <c r="C79" s="920">
        <v>74606.41</v>
      </c>
      <c r="D79" s="921">
        <v>0</v>
      </c>
      <c r="E79" s="921">
        <v>74606.41</v>
      </c>
      <c r="F79" s="921">
        <v>0</v>
      </c>
      <c r="G79" s="921">
        <v>0</v>
      </c>
      <c r="H79" s="974" t="s">
        <v>929</v>
      </c>
      <c r="I79" s="869"/>
    </row>
    <row r="80" spans="1:10" s="918" customFormat="1" ht="15" customHeight="1">
      <c r="A80" s="860">
        <f t="shared" si="5"/>
        <v>39</v>
      </c>
      <c r="B80" s="919" t="s">
        <v>930</v>
      </c>
      <c r="C80" s="920">
        <v>-4218.46</v>
      </c>
      <c r="D80" s="921">
        <v>0</v>
      </c>
      <c r="E80" s="921">
        <v>-4218.46</v>
      </c>
      <c r="F80" s="921">
        <v>0</v>
      </c>
      <c r="G80" s="921">
        <v>0</v>
      </c>
      <c r="H80" s="974" t="s">
        <v>931</v>
      </c>
      <c r="I80" s="869"/>
    </row>
    <row r="81" spans="1:9" s="918" customFormat="1" ht="15" customHeight="1">
      <c r="A81" s="860">
        <f t="shared" si="5"/>
        <v>40</v>
      </c>
      <c r="B81" s="919"/>
      <c r="C81" s="920"/>
      <c r="D81" s="921"/>
      <c r="E81" s="921"/>
      <c r="F81" s="921"/>
      <c r="G81" s="921"/>
      <c r="H81" s="877"/>
      <c r="I81" s="869"/>
    </row>
    <row r="82" spans="1:9" s="918" customFormat="1" ht="15" customHeight="1">
      <c r="A82" s="860">
        <f t="shared" si="5"/>
        <v>41</v>
      </c>
      <c r="B82" s="878"/>
      <c r="C82" s="920"/>
      <c r="D82" s="876"/>
      <c r="E82" s="876"/>
      <c r="F82" s="876"/>
      <c r="G82" s="876"/>
      <c r="H82" s="877"/>
      <c r="I82" s="869"/>
    </row>
    <row r="83" spans="1:9" s="918" customFormat="1" ht="15" customHeight="1">
      <c r="A83" s="860">
        <f t="shared" si="5"/>
        <v>42</v>
      </c>
      <c r="B83" s="882" t="s">
        <v>821</v>
      </c>
      <c r="C83" s="880">
        <f>SUBTOTAL(9,C77:C82)</f>
        <v>59533.360000000008</v>
      </c>
      <c r="D83" s="880">
        <f>SUM(D77:D82)</f>
        <v>0</v>
      </c>
      <c r="E83" s="880">
        <f>SUM(E77:E82)</f>
        <v>59533.360000000008</v>
      </c>
      <c r="F83" s="880">
        <f>SUM(F77:F82)</f>
        <v>0</v>
      </c>
      <c r="G83" s="880">
        <f>SUM(G77:G82)</f>
        <v>0</v>
      </c>
      <c r="H83" s="924"/>
      <c r="I83" s="869"/>
    </row>
    <row r="84" spans="1:9" s="918" customFormat="1" ht="15" customHeight="1">
      <c r="A84" s="860">
        <f t="shared" si="5"/>
        <v>43</v>
      </c>
      <c r="B84" s="879" t="s">
        <v>782</v>
      </c>
      <c r="C84" s="942"/>
      <c r="D84" s="943"/>
      <c r="E84" s="947"/>
      <c r="F84" s="943"/>
      <c r="G84" s="945">
        <f>+'Attachment H-30A'!$I$197</f>
        <v>1</v>
      </c>
      <c r="H84" s="870"/>
      <c r="I84" s="869"/>
    </row>
    <row r="85" spans="1:9" s="918" customFormat="1" ht="15" customHeight="1">
      <c r="A85" s="860">
        <f t="shared" si="5"/>
        <v>44</v>
      </c>
      <c r="B85" s="941" t="s">
        <v>783</v>
      </c>
      <c r="C85" s="938"/>
      <c r="D85" s="926"/>
      <c r="E85" s="948"/>
      <c r="F85" s="935">
        <f>+'Attachment H-30A'!$G$83</f>
        <v>1</v>
      </c>
      <c r="G85" s="947"/>
      <c r="H85" s="870"/>
      <c r="I85" s="869"/>
    </row>
    <row r="86" spans="1:9" s="918" customFormat="1" ht="15" customHeight="1" thickBot="1">
      <c r="A86" s="860">
        <f t="shared" si="5"/>
        <v>45</v>
      </c>
      <c r="B86" s="946" t="s">
        <v>841</v>
      </c>
      <c r="C86" s="939">
        <f>+SUM(E86:G86)</f>
        <v>59533.360000000008</v>
      </c>
      <c r="D86" s="949"/>
      <c r="E86" s="934">
        <f>+E83</f>
        <v>59533.360000000008</v>
      </c>
      <c r="F86" s="940">
        <f>+F83*F85</f>
        <v>0</v>
      </c>
      <c r="G86" s="940">
        <f>+G83*G84</f>
        <v>0</v>
      </c>
      <c r="H86" s="870"/>
      <c r="I86" s="869"/>
    </row>
    <row r="87" spans="1:9" ht="15" customHeight="1" thickTop="1">
      <c r="B87" s="913"/>
      <c r="C87" s="913"/>
      <c r="D87" s="913"/>
      <c r="E87" s="913"/>
      <c r="F87" s="913"/>
      <c r="G87" s="913"/>
      <c r="H87" s="913"/>
      <c r="I87" s="862"/>
    </row>
    <row r="88" spans="1:9" ht="15" customHeight="1">
      <c r="B88" s="1013"/>
      <c r="C88" s="1013"/>
      <c r="D88" s="1013"/>
      <c r="E88" s="1013"/>
      <c r="F88" s="1013"/>
      <c r="G88" s="1013"/>
      <c r="H88" s="1013"/>
      <c r="I88" s="885"/>
    </row>
    <row r="89" spans="1:9" ht="15" customHeight="1">
      <c r="B89" s="873"/>
      <c r="C89" s="873"/>
      <c r="D89" s="873"/>
      <c r="E89" s="873"/>
      <c r="F89" s="873"/>
      <c r="G89" s="873"/>
      <c r="H89" s="873"/>
      <c r="I89" s="862"/>
    </row>
    <row r="90" spans="1:9" ht="15" customHeight="1">
      <c r="B90" s="873"/>
      <c r="C90" s="873"/>
      <c r="D90" s="873"/>
      <c r="E90" s="873"/>
      <c r="F90" s="873"/>
      <c r="G90" s="873"/>
      <c r="H90" s="873"/>
      <c r="I90" s="862"/>
    </row>
    <row r="91" spans="1:9" ht="15" customHeight="1">
      <c r="B91" s="873"/>
      <c r="C91" s="873"/>
      <c r="D91" s="873"/>
      <c r="E91" s="873"/>
      <c r="F91" s="873"/>
      <c r="G91" s="873"/>
      <c r="H91" s="873"/>
      <c r="I91" s="862"/>
    </row>
    <row r="92" spans="1:9" ht="15" customHeight="1">
      <c r="B92" s="873"/>
      <c r="C92" s="873"/>
      <c r="D92" s="914"/>
      <c r="E92" s="914"/>
      <c r="F92" s="914"/>
      <c r="G92" s="914"/>
      <c r="H92" s="914"/>
      <c r="I92" s="886"/>
    </row>
    <row r="93" spans="1:9" ht="15" customHeight="1">
      <c r="B93" s="873"/>
      <c r="C93" s="873"/>
      <c r="D93" s="914"/>
      <c r="E93" s="914"/>
      <c r="F93" s="914"/>
      <c r="G93" s="914"/>
      <c r="H93" s="914"/>
      <c r="I93" s="886"/>
    </row>
    <row r="94" spans="1:9" ht="15" customHeight="1">
      <c r="B94" s="915"/>
      <c r="C94" s="873"/>
      <c r="D94" s="916"/>
      <c r="E94" s="916"/>
      <c r="F94" s="873"/>
      <c r="G94" s="873"/>
      <c r="H94" s="873"/>
      <c r="I94" s="862"/>
    </row>
    <row r="95" spans="1:9" ht="15" customHeight="1">
      <c r="B95" s="915"/>
      <c r="C95" s="873"/>
      <c r="D95" s="917"/>
      <c r="E95" s="917"/>
      <c r="F95" s="873"/>
      <c r="G95" s="873"/>
      <c r="H95" s="873"/>
      <c r="I95" s="862"/>
    </row>
    <row r="96" spans="1:9" ht="15" customHeight="1">
      <c r="B96" s="915"/>
      <c r="C96" s="873"/>
      <c r="D96" s="917"/>
      <c r="E96" s="917"/>
      <c r="F96" s="873"/>
      <c r="G96" s="873"/>
      <c r="H96" s="873"/>
      <c r="I96" s="862"/>
    </row>
    <row r="97" spans="2:9" ht="15" customHeight="1">
      <c r="B97" s="915"/>
      <c r="C97" s="873"/>
      <c r="D97" s="917"/>
      <c r="E97" s="917"/>
      <c r="F97" s="873"/>
      <c r="G97" s="873"/>
      <c r="H97" s="873"/>
      <c r="I97" s="862"/>
    </row>
    <row r="98" spans="2:9" ht="15" customHeight="1">
      <c r="B98" s="915"/>
      <c r="C98" s="873"/>
      <c r="D98" s="917"/>
      <c r="E98" s="917"/>
      <c r="F98" s="873"/>
      <c r="G98" s="873"/>
      <c r="H98" s="873"/>
      <c r="I98" s="862"/>
    </row>
    <row r="99" spans="2:9" ht="15" customHeight="1">
      <c r="B99" s="915"/>
      <c r="C99" s="873"/>
      <c r="D99" s="917"/>
      <c r="E99" s="917"/>
      <c r="F99" s="873"/>
      <c r="G99" s="873"/>
      <c r="H99" s="873"/>
      <c r="I99" s="862"/>
    </row>
    <row r="100" spans="2:9" ht="15" customHeight="1">
      <c r="B100" s="915"/>
      <c r="C100" s="873"/>
      <c r="D100" s="917"/>
      <c r="E100" s="917"/>
      <c r="F100" s="873"/>
      <c r="G100" s="873"/>
      <c r="H100" s="873"/>
      <c r="I100" s="862"/>
    </row>
    <row r="101" spans="2:9" ht="15" customHeight="1">
      <c r="B101" s="915"/>
      <c r="C101" s="873"/>
      <c r="D101" s="917"/>
      <c r="E101" s="917"/>
      <c r="F101" s="873"/>
      <c r="G101" s="873"/>
      <c r="H101" s="873"/>
      <c r="I101" s="862"/>
    </row>
    <row r="102" spans="2:9" ht="15" customHeight="1">
      <c r="B102" s="915"/>
      <c r="C102" s="873"/>
      <c r="D102" s="917"/>
      <c r="E102" s="917"/>
      <c r="F102" s="873"/>
      <c r="G102" s="873"/>
      <c r="H102" s="873"/>
      <c r="I102" s="862"/>
    </row>
    <row r="103" spans="2:9" ht="15" customHeight="1">
      <c r="B103" s="915"/>
      <c r="C103" s="873"/>
      <c r="D103" s="917"/>
      <c r="E103" s="917"/>
      <c r="F103" s="873"/>
      <c r="G103" s="873"/>
      <c r="H103" s="873"/>
      <c r="I103" s="862"/>
    </row>
    <row r="104" spans="2:9" ht="15" customHeight="1">
      <c r="B104" s="915"/>
      <c r="C104" s="873"/>
      <c r="D104" s="917"/>
      <c r="E104" s="917"/>
      <c r="F104" s="873"/>
      <c r="G104" s="873"/>
      <c r="H104" s="873"/>
      <c r="I104" s="862"/>
    </row>
    <row r="105" spans="2:9" ht="15" customHeight="1">
      <c r="B105" s="873"/>
      <c r="C105" s="873"/>
      <c r="D105" s="917"/>
      <c r="E105" s="917"/>
      <c r="F105" s="873"/>
      <c r="G105" s="873"/>
      <c r="H105" s="873"/>
      <c r="I105" s="862"/>
    </row>
    <row r="106" spans="2:9" ht="15" customHeight="1">
      <c r="B106" s="915"/>
      <c r="C106" s="873"/>
      <c r="D106" s="917"/>
      <c r="E106" s="917"/>
      <c r="F106" s="873"/>
      <c r="G106" s="873"/>
      <c r="H106" s="873"/>
      <c r="I106" s="862"/>
    </row>
    <row r="107" spans="2:9" ht="15" customHeight="1">
      <c r="B107" s="873"/>
      <c r="C107" s="873"/>
      <c r="D107" s="917"/>
      <c r="E107" s="917"/>
      <c r="F107" s="873"/>
      <c r="G107" s="873"/>
      <c r="H107" s="873"/>
      <c r="I107" s="862"/>
    </row>
    <row r="108" spans="2:9" ht="15" customHeight="1">
      <c r="B108" s="915"/>
      <c r="C108" s="873"/>
      <c r="D108" s="873"/>
      <c r="E108" s="873"/>
      <c r="F108" s="873"/>
      <c r="G108" s="873"/>
      <c r="H108" s="873"/>
      <c r="I108" s="862"/>
    </row>
    <row r="109" spans="2:9" ht="15" customHeight="1">
      <c r="B109" s="915"/>
      <c r="C109" s="873"/>
      <c r="D109" s="873"/>
      <c r="E109" s="873"/>
      <c r="F109" s="873"/>
      <c r="G109" s="873"/>
      <c r="H109" s="873"/>
    </row>
    <row r="110" spans="2:9" ht="15" customHeight="1">
      <c r="B110" s="915"/>
      <c r="C110" s="873"/>
      <c r="D110" s="873"/>
      <c r="E110" s="873"/>
      <c r="F110" s="873"/>
      <c r="G110" s="873"/>
      <c r="H110" s="873"/>
    </row>
    <row r="111" spans="2:9" ht="15" customHeight="1">
      <c r="B111" s="915"/>
      <c r="C111" s="873"/>
      <c r="D111" s="873"/>
      <c r="E111" s="873"/>
      <c r="F111" s="873"/>
      <c r="G111" s="873"/>
      <c r="H111" s="873"/>
    </row>
    <row r="112" spans="2:9" ht="15" customHeight="1">
      <c r="B112" s="915"/>
      <c r="C112" s="873"/>
      <c r="D112" s="873"/>
      <c r="E112" s="873"/>
      <c r="F112" s="873"/>
      <c r="G112" s="873"/>
      <c r="H112" s="873"/>
    </row>
    <row r="113" spans="2:8" ht="15" customHeight="1">
      <c r="B113" s="915"/>
      <c r="C113" s="873"/>
      <c r="D113" s="873"/>
      <c r="E113" s="873"/>
      <c r="F113" s="873"/>
      <c r="G113" s="873"/>
      <c r="H113" s="873"/>
    </row>
    <row r="114" spans="2:8" ht="15" customHeight="1">
      <c r="B114" s="915"/>
      <c r="C114" s="873"/>
      <c r="D114" s="873"/>
      <c r="E114" s="873"/>
      <c r="F114" s="873"/>
      <c r="G114" s="873"/>
      <c r="H114" s="873"/>
    </row>
    <row r="115" spans="2:8" ht="15" customHeight="1">
      <c r="B115" s="915"/>
      <c r="C115" s="873"/>
      <c r="D115" s="873"/>
      <c r="E115" s="873"/>
      <c r="F115" s="873"/>
      <c r="G115" s="873"/>
      <c r="H115" s="873"/>
    </row>
    <row r="116" spans="2:8" ht="15" customHeight="1">
      <c r="B116" s="915"/>
      <c r="C116" s="873"/>
      <c r="D116" s="873"/>
      <c r="E116" s="873"/>
      <c r="F116" s="873"/>
      <c r="G116" s="873"/>
      <c r="H116" s="873"/>
    </row>
    <row r="117" spans="2:8" ht="15" customHeight="1">
      <c r="B117" s="915"/>
      <c r="C117" s="873"/>
      <c r="D117" s="873"/>
      <c r="E117" s="873"/>
      <c r="F117" s="873"/>
      <c r="G117" s="873"/>
      <c r="H117" s="873"/>
    </row>
    <row r="118" spans="2:8" ht="15" customHeight="1">
      <c r="B118" s="915"/>
      <c r="C118" s="873"/>
      <c r="D118" s="873"/>
      <c r="E118" s="873"/>
      <c r="F118" s="873"/>
      <c r="G118" s="873"/>
      <c r="H118" s="873"/>
    </row>
    <row r="119" spans="2:8" ht="15" customHeight="1">
      <c r="B119" s="915"/>
      <c r="C119" s="873"/>
      <c r="D119" s="873"/>
      <c r="E119" s="873"/>
      <c r="F119" s="873"/>
      <c r="G119" s="873"/>
      <c r="H119" s="873"/>
    </row>
    <row r="120" spans="2:8" ht="15" customHeight="1">
      <c r="B120" s="915"/>
      <c r="C120" s="873"/>
      <c r="D120" s="873"/>
      <c r="E120" s="873"/>
      <c r="F120" s="873"/>
      <c r="G120" s="873"/>
      <c r="H120" s="873"/>
    </row>
    <row r="121" spans="2:8" ht="15" customHeight="1">
      <c r="B121" s="915"/>
      <c r="C121" s="873"/>
      <c r="D121" s="873"/>
      <c r="E121" s="873"/>
      <c r="F121" s="873"/>
      <c r="G121" s="873"/>
      <c r="H121" s="873"/>
    </row>
    <row r="122" spans="2:8" ht="15" customHeight="1">
      <c r="B122" s="915"/>
      <c r="C122" s="873"/>
      <c r="D122" s="873"/>
      <c r="E122" s="873"/>
      <c r="F122" s="873"/>
      <c r="G122" s="873"/>
      <c r="H122" s="873"/>
    </row>
    <row r="123" spans="2:8" ht="15" customHeight="1">
      <c r="B123" s="915"/>
      <c r="C123" s="873"/>
      <c r="D123" s="873"/>
      <c r="E123" s="873"/>
      <c r="F123" s="873"/>
      <c r="G123" s="873"/>
      <c r="H123" s="873"/>
    </row>
    <row r="124" spans="2:8" ht="15" customHeight="1">
      <c r="B124" s="915"/>
      <c r="C124" s="873"/>
      <c r="D124" s="873"/>
      <c r="E124" s="873"/>
      <c r="F124" s="873"/>
      <c r="G124" s="873"/>
      <c r="H124" s="873"/>
    </row>
    <row r="125" spans="2:8" ht="15" customHeight="1">
      <c r="B125" s="915"/>
      <c r="C125" s="873"/>
      <c r="D125" s="873"/>
      <c r="E125" s="873"/>
      <c r="F125" s="873"/>
      <c r="G125" s="873"/>
      <c r="H125" s="873"/>
    </row>
    <row r="126" spans="2:8" ht="15" customHeight="1">
      <c r="B126" s="915"/>
      <c r="C126" s="873"/>
      <c r="D126" s="873"/>
      <c r="E126" s="873"/>
      <c r="F126" s="873"/>
      <c r="G126" s="873"/>
      <c r="H126" s="873"/>
    </row>
    <row r="127" spans="2:8" ht="15" customHeight="1">
      <c r="B127" s="915"/>
      <c r="C127" s="873"/>
      <c r="D127" s="873"/>
      <c r="E127" s="873"/>
      <c r="F127" s="873"/>
      <c r="G127" s="873"/>
      <c r="H127" s="873"/>
    </row>
    <row r="128" spans="2:8" ht="15" customHeight="1">
      <c r="B128" s="915"/>
      <c r="C128" s="873"/>
      <c r="D128" s="873"/>
      <c r="E128" s="873"/>
      <c r="F128" s="873"/>
      <c r="G128" s="873"/>
      <c r="H128" s="873"/>
    </row>
    <row r="129" spans="2:8" ht="15" customHeight="1">
      <c r="B129" s="915"/>
      <c r="C129" s="873"/>
      <c r="D129" s="873"/>
      <c r="E129" s="873"/>
      <c r="F129" s="873"/>
      <c r="G129" s="873"/>
      <c r="H129" s="873"/>
    </row>
    <row r="130" spans="2:8" ht="15" customHeight="1">
      <c r="B130" s="915"/>
      <c r="C130" s="873"/>
      <c r="D130" s="873"/>
      <c r="E130" s="873"/>
      <c r="F130" s="873"/>
      <c r="G130" s="873"/>
      <c r="H130" s="873"/>
    </row>
    <row r="131" spans="2:8" ht="15" customHeight="1">
      <c r="B131" s="915"/>
      <c r="C131" s="873"/>
      <c r="D131" s="873"/>
      <c r="E131" s="873"/>
      <c r="F131" s="873"/>
      <c r="G131" s="873"/>
      <c r="H131" s="873"/>
    </row>
    <row r="132" spans="2:8" ht="15" customHeight="1">
      <c r="B132" s="915"/>
      <c r="C132" s="873"/>
      <c r="D132" s="873"/>
      <c r="E132" s="873"/>
      <c r="F132" s="873"/>
      <c r="G132" s="873"/>
      <c r="H132" s="873"/>
    </row>
    <row r="133" spans="2:8" ht="15" customHeight="1">
      <c r="B133" s="915"/>
      <c r="C133" s="873"/>
      <c r="D133" s="873"/>
      <c r="E133" s="873"/>
      <c r="F133" s="873"/>
      <c r="G133" s="873"/>
      <c r="H133" s="873"/>
    </row>
    <row r="134" spans="2:8" ht="15" customHeight="1">
      <c r="B134" s="915"/>
      <c r="C134" s="873"/>
      <c r="D134" s="873"/>
      <c r="E134" s="873"/>
      <c r="F134" s="873"/>
      <c r="G134" s="873"/>
      <c r="H134" s="873"/>
    </row>
    <row r="135" spans="2:8" ht="15" customHeight="1">
      <c r="B135" s="915"/>
      <c r="C135" s="873"/>
      <c r="D135" s="873"/>
      <c r="E135" s="873"/>
      <c r="F135" s="873"/>
      <c r="G135" s="873"/>
      <c r="H135" s="873"/>
    </row>
    <row r="136" spans="2:8" ht="15" customHeight="1">
      <c r="B136" s="915"/>
      <c r="C136" s="873"/>
      <c r="D136" s="873"/>
      <c r="E136" s="873"/>
      <c r="F136" s="873"/>
      <c r="G136" s="873"/>
      <c r="H136" s="873"/>
    </row>
    <row r="137" spans="2:8" ht="15" customHeight="1">
      <c r="B137" s="915"/>
      <c r="C137" s="873"/>
      <c r="D137" s="873"/>
      <c r="E137" s="873"/>
      <c r="F137" s="873"/>
      <c r="G137" s="873"/>
      <c r="H137" s="873"/>
    </row>
    <row r="138" spans="2:8" ht="15" customHeight="1">
      <c r="B138" s="915"/>
      <c r="C138" s="873"/>
      <c r="D138" s="873"/>
      <c r="E138" s="873"/>
      <c r="F138" s="873"/>
      <c r="G138" s="873"/>
      <c r="H138" s="873"/>
    </row>
    <row r="139" spans="2:8" ht="15" customHeight="1">
      <c r="B139" s="915"/>
      <c r="C139" s="873"/>
      <c r="D139" s="873"/>
      <c r="E139" s="873"/>
      <c r="F139" s="873"/>
      <c r="G139" s="873"/>
      <c r="H139" s="873"/>
    </row>
    <row r="140" spans="2:8" ht="15" customHeight="1">
      <c r="B140" s="915"/>
      <c r="C140" s="873"/>
      <c r="D140" s="873"/>
      <c r="E140" s="873"/>
      <c r="F140" s="873"/>
      <c r="G140" s="873"/>
      <c r="H140" s="873"/>
    </row>
    <row r="141" spans="2:8" ht="15" customHeight="1">
      <c r="B141" s="915"/>
      <c r="C141" s="873"/>
      <c r="D141" s="873"/>
      <c r="E141" s="873"/>
      <c r="F141" s="873"/>
      <c r="G141" s="873"/>
      <c r="H141" s="873"/>
    </row>
    <row r="142" spans="2:8" ht="15" customHeight="1">
      <c r="B142" s="915"/>
      <c r="C142" s="873"/>
      <c r="D142" s="873"/>
      <c r="E142" s="873"/>
      <c r="F142" s="873"/>
      <c r="G142" s="873"/>
      <c r="H142" s="873"/>
    </row>
    <row r="143" spans="2:8" ht="15" customHeight="1">
      <c r="B143" s="915"/>
      <c r="C143" s="873"/>
      <c r="D143" s="873"/>
      <c r="E143" s="873"/>
      <c r="F143" s="873"/>
      <c r="G143" s="873"/>
      <c r="H143" s="873"/>
    </row>
    <row r="144" spans="2:8" ht="15" customHeight="1">
      <c r="B144" s="915"/>
      <c r="C144" s="873"/>
      <c r="D144" s="873"/>
      <c r="E144" s="873"/>
      <c r="F144" s="873"/>
      <c r="G144" s="873"/>
      <c r="H144" s="873"/>
    </row>
    <row r="145" spans="2:8" ht="15" customHeight="1">
      <c r="B145" s="915"/>
      <c r="C145" s="873"/>
      <c r="D145" s="873"/>
      <c r="E145" s="873"/>
      <c r="F145" s="873"/>
      <c r="G145" s="873"/>
      <c r="H145" s="873"/>
    </row>
    <row r="146" spans="2:8" ht="15" customHeight="1">
      <c r="B146" s="915"/>
      <c r="C146" s="873"/>
      <c r="D146" s="873"/>
      <c r="E146" s="873"/>
      <c r="F146" s="873"/>
      <c r="G146" s="873"/>
      <c r="H146" s="873"/>
    </row>
    <row r="147" spans="2:8" ht="15" customHeight="1">
      <c r="B147" s="915"/>
      <c r="C147" s="873"/>
      <c r="D147" s="873"/>
      <c r="E147" s="873"/>
      <c r="F147" s="873"/>
      <c r="G147" s="873"/>
      <c r="H147" s="873"/>
    </row>
    <row r="148" spans="2:8" ht="15" customHeight="1">
      <c r="B148" s="915"/>
      <c r="C148" s="873"/>
      <c r="D148" s="873"/>
      <c r="E148" s="873"/>
      <c r="F148" s="873"/>
      <c r="G148" s="873"/>
      <c r="H148" s="873"/>
    </row>
    <row r="149" spans="2:8" ht="15" customHeight="1">
      <c r="B149" s="915"/>
      <c r="C149" s="873"/>
      <c r="D149" s="873"/>
      <c r="E149" s="873"/>
      <c r="F149" s="873"/>
      <c r="G149" s="873"/>
      <c r="H149" s="873"/>
    </row>
    <row r="150" spans="2:8" ht="15" customHeight="1">
      <c r="B150" s="915"/>
      <c r="C150" s="873"/>
      <c r="D150" s="873"/>
      <c r="E150" s="873"/>
      <c r="F150" s="873"/>
      <c r="G150" s="873"/>
      <c r="H150" s="873"/>
    </row>
    <row r="151" spans="2:8" ht="15" customHeight="1">
      <c r="B151" s="915"/>
      <c r="C151" s="873"/>
      <c r="D151" s="873"/>
      <c r="E151" s="873"/>
      <c r="F151" s="873"/>
      <c r="G151" s="873"/>
      <c r="H151" s="873"/>
    </row>
    <row r="152" spans="2:8" ht="15" customHeight="1">
      <c r="B152" s="915"/>
      <c r="C152" s="873"/>
      <c r="D152" s="873"/>
      <c r="E152" s="873"/>
      <c r="F152" s="873"/>
      <c r="G152" s="873"/>
      <c r="H152" s="873"/>
    </row>
    <row r="153" spans="2:8" ht="15" customHeight="1">
      <c r="B153" s="915"/>
      <c r="C153" s="873"/>
      <c r="D153" s="873"/>
      <c r="E153" s="873"/>
      <c r="F153" s="873"/>
      <c r="G153" s="873"/>
      <c r="H153" s="873"/>
    </row>
    <row r="154" spans="2:8" ht="15" customHeight="1">
      <c r="B154" s="915"/>
      <c r="C154" s="873"/>
      <c r="D154" s="873"/>
      <c r="E154" s="873"/>
      <c r="F154" s="873"/>
      <c r="G154" s="873"/>
      <c r="H154" s="873"/>
    </row>
    <row r="155" spans="2:8" ht="15" customHeight="1">
      <c r="B155" s="915"/>
      <c r="C155" s="873"/>
      <c r="D155" s="873"/>
      <c r="E155" s="873"/>
      <c r="F155" s="873"/>
      <c r="G155" s="873"/>
      <c r="H155" s="873"/>
    </row>
    <row r="156" spans="2:8" ht="15" customHeight="1">
      <c r="B156" s="915"/>
      <c r="C156" s="873"/>
      <c r="D156" s="873"/>
      <c r="E156" s="873"/>
      <c r="F156" s="873"/>
      <c r="G156" s="873"/>
      <c r="H156" s="873"/>
    </row>
    <row r="157" spans="2:8" ht="15" customHeight="1">
      <c r="B157" s="915"/>
      <c r="C157" s="873"/>
      <c r="D157" s="873"/>
      <c r="E157" s="873"/>
      <c r="F157" s="873"/>
      <c r="G157" s="873"/>
      <c r="H157" s="873"/>
    </row>
    <row r="158" spans="2:8" ht="15" customHeight="1">
      <c r="B158" s="915"/>
      <c r="C158" s="873"/>
      <c r="D158" s="873"/>
      <c r="E158" s="873"/>
      <c r="F158" s="873"/>
      <c r="G158" s="873"/>
      <c r="H158" s="873"/>
    </row>
    <row r="159" spans="2:8" ht="15" customHeight="1">
      <c r="B159" s="915"/>
      <c r="C159" s="873"/>
      <c r="D159" s="873"/>
      <c r="E159" s="873"/>
      <c r="F159" s="873"/>
      <c r="G159" s="873"/>
      <c r="H159" s="873"/>
    </row>
    <row r="160" spans="2:8" ht="15" customHeight="1">
      <c r="B160" s="915"/>
      <c r="C160" s="873"/>
      <c r="D160" s="873"/>
      <c r="E160" s="873"/>
      <c r="F160" s="873"/>
      <c r="G160" s="873"/>
      <c r="H160" s="873"/>
    </row>
    <row r="161" spans="2:8" ht="15" customHeight="1">
      <c r="B161" s="915"/>
      <c r="C161" s="873"/>
      <c r="D161" s="873"/>
      <c r="E161" s="873"/>
      <c r="F161" s="873"/>
      <c r="G161" s="873"/>
      <c r="H161" s="873"/>
    </row>
    <row r="162" spans="2:8" ht="15" customHeight="1">
      <c r="B162" s="915"/>
      <c r="C162" s="873"/>
      <c r="D162" s="873"/>
      <c r="E162" s="873"/>
      <c r="F162" s="873"/>
      <c r="G162" s="873"/>
      <c r="H162" s="873"/>
    </row>
    <row r="163" spans="2:8" ht="15" customHeight="1">
      <c r="B163" s="915"/>
      <c r="C163" s="873"/>
      <c r="D163" s="873"/>
      <c r="E163" s="873"/>
      <c r="F163" s="873"/>
      <c r="G163" s="873"/>
      <c r="H163" s="873"/>
    </row>
    <row r="164" spans="2:8" ht="15" customHeight="1">
      <c r="B164" s="915"/>
      <c r="C164" s="873"/>
      <c r="D164" s="873"/>
      <c r="E164" s="873"/>
      <c r="F164" s="873"/>
      <c r="G164" s="873"/>
      <c r="H164" s="873"/>
    </row>
    <row r="165" spans="2:8" ht="15" customHeight="1">
      <c r="B165" s="915"/>
      <c r="C165" s="873"/>
      <c r="D165" s="873"/>
      <c r="E165" s="873"/>
      <c r="F165" s="873"/>
      <c r="G165" s="873"/>
      <c r="H165" s="873"/>
    </row>
    <row r="166" spans="2:8" ht="15" customHeight="1">
      <c r="B166" s="915"/>
      <c r="C166" s="873"/>
      <c r="D166" s="873"/>
      <c r="E166" s="873"/>
      <c r="F166" s="873"/>
      <c r="G166" s="873"/>
      <c r="H166" s="873"/>
    </row>
    <row r="167" spans="2:8" ht="15" customHeight="1">
      <c r="B167" s="915"/>
      <c r="C167" s="873"/>
      <c r="D167" s="873"/>
      <c r="E167" s="873"/>
      <c r="F167" s="873"/>
      <c r="G167" s="873"/>
      <c r="H167" s="873"/>
    </row>
    <row r="168" spans="2:8" ht="15" customHeight="1">
      <c r="B168" s="915"/>
      <c r="C168" s="873"/>
      <c r="D168" s="873"/>
      <c r="E168" s="873"/>
      <c r="F168" s="873"/>
      <c r="G168" s="873"/>
      <c r="H168" s="873"/>
    </row>
    <row r="169" spans="2:8" ht="15" customHeight="1">
      <c r="B169" s="915"/>
      <c r="C169" s="873"/>
      <c r="D169" s="873"/>
      <c r="E169" s="873"/>
      <c r="F169" s="873"/>
      <c r="G169" s="873"/>
      <c r="H169" s="873"/>
    </row>
    <row r="170" spans="2:8" ht="15" customHeight="1">
      <c r="B170" s="915"/>
      <c r="C170" s="873"/>
      <c r="D170" s="873"/>
      <c r="E170" s="873"/>
      <c r="F170" s="873"/>
      <c r="G170" s="873"/>
      <c r="H170" s="873"/>
    </row>
    <row r="171" spans="2:8" ht="15" customHeight="1">
      <c r="B171" s="915"/>
      <c r="C171" s="873"/>
      <c r="D171" s="873"/>
      <c r="E171" s="873"/>
      <c r="F171" s="873"/>
      <c r="G171" s="873"/>
      <c r="H171" s="873"/>
    </row>
    <row r="172" spans="2:8" ht="15" customHeight="1">
      <c r="B172" s="915"/>
      <c r="C172" s="873"/>
      <c r="D172" s="873"/>
      <c r="E172" s="873"/>
      <c r="F172" s="873"/>
      <c r="G172" s="873"/>
      <c r="H172" s="873"/>
    </row>
    <row r="173" spans="2:8" ht="15" customHeight="1">
      <c r="B173" s="915"/>
      <c r="C173" s="873"/>
      <c r="D173" s="873"/>
      <c r="E173" s="873"/>
      <c r="F173" s="873"/>
      <c r="G173" s="873"/>
      <c r="H173" s="873"/>
    </row>
    <row r="174" spans="2:8" ht="15" customHeight="1">
      <c r="B174" s="915"/>
      <c r="C174" s="873"/>
      <c r="D174" s="873"/>
      <c r="E174" s="873"/>
      <c r="F174" s="873"/>
      <c r="G174" s="873"/>
      <c r="H174" s="873"/>
    </row>
    <row r="175" spans="2:8" ht="15" customHeight="1">
      <c r="B175" s="915"/>
      <c r="C175" s="873"/>
      <c r="D175" s="873"/>
      <c r="E175" s="873"/>
      <c r="F175" s="873"/>
      <c r="G175" s="873"/>
      <c r="H175" s="873"/>
    </row>
    <row r="176" spans="2:8" ht="15" customHeight="1">
      <c r="B176" s="915"/>
      <c r="C176" s="873"/>
      <c r="D176" s="873"/>
      <c r="E176" s="873"/>
      <c r="F176" s="873"/>
      <c r="G176" s="873"/>
      <c r="H176" s="873"/>
    </row>
    <row r="177" spans="2:8" ht="15" customHeight="1">
      <c r="B177" s="915"/>
      <c r="C177" s="873"/>
      <c r="D177" s="873"/>
      <c r="E177" s="873"/>
      <c r="F177" s="873"/>
      <c r="G177" s="873"/>
      <c r="H177" s="873"/>
    </row>
    <row r="178" spans="2:8" ht="15" customHeight="1">
      <c r="B178" s="915"/>
      <c r="C178" s="873"/>
      <c r="D178" s="873"/>
      <c r="E178" s="873"/>
      <c r="F178" s="873"/>
      <c r="G178" s="873"/>
      <c r="H178" s="873"/>
    </row>
    <row r="179" spans="2:8" ht="15" customHeight="1">
      <c r="B179" s="915"/>
      <c r="C179" s="873"/>
      <c r="D179" s="873"/>
      <c r="E179" s="873"/>
      <c r="F179" s="873"/>
      <c r="G179" s="873"/>
      <c r="H179" s="873"/>
    </row>
    <row r="180" spans="2:8" ht="15" customHeight="1">
      <c r="B180" s="915"/>
      <c r="C180" s="873"/>
      <c r="D180" s="873"/>
      <c r="E180" s="873"/>
      <c r="F180" s="873"/>
      <c r="G180" s="873"/>
      <c r="H180" s="873"/>
    </row>
    <row r="181" spans="2:8" ht="15" customHeight="1">
      <c r="B181" s="915"/>
      <c r="C181" s="873"/>
      <c r="D181" s="873"/>
      <c r="E181" s="873"/>
      <c r="F181" s="873"/>
      <c r="G181" s="873"/>
      <c r="H181" s="873"/>
    </row>
    <row r="182" spans="2:8" ht="15" customHeight="1">
      <c r="B182" s="915"/>
      <c r="C182" s="873"/>
      <c r="D182" s="873"/>
      <c r="E182" s="873"/>
      <c r="F182" s="873"/>
      <c r="G182" s="873"/>
      <c r="H182" s="873"/>
    </row>
    <row r="183" spans="2:8" ht="15" customHeight="1">
      <c r="B183" s="915"/>
      <c r="C183" s="873"/>
      <c r="D183" s="873"/>
      <c r="E183" s="873"/>
      <c r="F183" s="873"/>
      <c r="G183" s="873"/>
      <c r="H183" s="873"/>
    </row>
    <row r="184" spans="2:8" ht="15" customHeight="1">
      <c r="B184" s="915"/>
      <c r="C184" s="873"/>
      <c r="D184" s="873"/>
      <c r="E184" s="873"/>
      <c r="F184" s="873"/>
      <c r="G184" s="873"/>
      <c r="H184" s="873"/>
    </row>
    <row r="185" spans="2:8" ht="15" customHeight="1">
      <c r="B185" s="915"/>
      <c r="C185" s="873"/>
      <c r="D185" s="873"/>
      <c r="E185" s="873"/>
      <c r="F185" s="873"/>
      <c r="G185" s="873"/>
      <c r="H185" s="873"/>
    </row>
    <row r="186" spans="2:8" ht="15" customHeight="1">
      <c r="B186" s="915"/>
      <c r="C186" s="873"/>
      <c r="D186" s="873"/>
      <c r="E186" s="873"/>
      <c r="F186" s="873"/>
      <c r="G186" s="873"/>
      <c r="H186" s="873"/>
    </row>
    <row r="187" spans="2:8" ht="15" customHeight="1">
      <c r="B187" s="915"/>
      <c r="C187" s="873"/>
      <c r="D187" s="873"/>
      <c r="E187" s="873"/>
      <c r="F187" s="873"/>
      <c r="G187" s="873"/>
      <c r="H187" s="873"/>
    </row>
    <row r="188" spans="2:8" ht="15" customHeight="1">
      <c r="B188" s="915"/>
      <c r="C188" s="873"/>
      <c r="D188" s="873"/>
      <c r="E188" s="873"/>
      <c r="F188" s="873"/>
      <c r="G188" s="873"/>
      <c r="H188" s="873"/>
    </row>
    <row r="189" spans="2:8" ht="15" customHeight="1">
      <c r="B189" s="915"/>
      <c r="C189" s="873"/>
      <c r="D189" s="873"/>
      <c r="E189" s="873"/>
      <c r="F189" s="873"/>
      <c r="G189" s="873"/>
      <c r="H189" s="873"/>
    </row>
    <row r="190" spans="2:8" ht="15" customHeight="1">
      <c r="B190" s="915"/>
      <c r="C190" s="873"/>
      <c r="D190" s="873"/>
      <c r="E190" s="873"/>
      <c r="F190" s="873"/>
      <c r="G190" s="873"/>
      <c r="H190" s="873"/>
    </row>
    <row r="191" spans="2:8" ht="15" customHeight="1">
      <c r="B191" s="915"/>
      <c r="C191" s="873"/>
      <c r="D191" s="873"/>
      <c r="E191" s="873"/>
      <c r="F191" s="873"/>
      <c r="G191" s="873"/>
      <c r="H191" s="873"/>
    </row>
    <row r="192" spans="2:8" ht="15" customHeight="1">
      <c r="B192" s="915"/>
      <c r="C192" s="873"/>
      <c r="D192" s="873"/>
      <c r="E192" s="873"/>
      <c r="F192" s="873"/>
      <c r="G192" s="873"/>
      <c r="H192" s="873"/>
    </row>
    <row r="193" spans="2:8" ht="15" customHeight="1">
      <c r="B193" s="915"/>
      <c r="C193" s="873"/>
      <c r="D193" s="873"/>
      <c r="E193" s="873"/>
      <c r="F193" s="873"/>
      <c r="G193" s="873"/>
      <c r="H193" s="873"/>
    </row>
    <row r="194" spans="2:8" ht="15" customHeight="1">
      <c r="B194" s="915"/>
      <c r="C194" s="873"/>
      <c r="D194" s="873"/>
      <c r="E194" s="873"/>
      <c r="F194" s="873"/>
      <c r="G194" s="873"/>
      <c r="H194" s="873"/>
    </row>
    <row r="195" spans="2:8" ht="15" customHeight="1">
      <c r="B195" s="915"/>
      <c r="C195" s="873"/>
      <c r="D195" s="873"/>
      <c r="E195" s="873"/>
      <c r="F195" s="873"/>
      <c r="G195" s="873"/>
      <c r="H195" s="873"/>
    </row>
    <row r="196" spans="2:8" ht="15" customHeight="1">
      <c r="B196" s="915"/>
      <c r="C196" s="873"/>
      <c r="D196" s="873"/>
      <c r="E196" s="873"/>
      <c r="F196" s="873"/>
      <c r="G196" s="873"/>
      <c r="H196" s="873"/>
    </row>
    <row r="197" spans="2:8" ht="15" customHeight="1">
      <c r="B197" s="915"/>
      <c r="C197" s="873"/>
      <c r="D197" s="873"/>
      <c r="E197" s="873"/>
      <c r="F197" s="873"/>
      <c r="G197" s="873"/>
      <c r="H197" s="873"/>
    </row>
    <row r="198" spans="2:8" ht="15" customHeight="1">
      <c r="B198" s="915"/>
      <c r="C198" s="873"/>
      <c r="D198" s="873"/>
      <c r="E198" s="873"/>
      <c r="F198" s="873"/>
      <c r="G198" s="873"/>
      <c r="H198" s="873"/>
    </row>
    <row r="199" spans="2:8" ht="15" customHeight="1">
      <c r="B199" s="915"/>
      <c r="C199" s="873"/>
      <c r="D199" s="873"/>
      <c r="E199" s="873"/>
      <c r="F199" s="873"/>
      <c r="G199" s="873"/>
      <c r="H199" s="873"/>
    </row>
    <row r="200" spans="2:8" ht="15" customHeight="1">
      <c r="B200" s="915"/>
      <c r="C200" s="873"/>
      <c r="D200" s="873"/>
      <c r="E200" s="873"/>
      <c r="F200" s="873"/>
      <c r="G200" s="873"/>
      <c r="H200" s="873"/>
    </row>
    <row r="201" spans="2:8" ht="15" customHeight="1">
      <c r="B201" s="915"/>
      <c r="C201" s="873"/>
      <c r="D201" s="873"/>
      <c r="E201" s="873"/>
      <c r="F201" s="873"/>
      <c r="G201" s="873"/>
      <c r="H201" s="873"/>
    </row>
    <row r="202" spans="2:8" ht="15" customHeight="1">
      <c r="B202" s="915"/>
      <c r="C202" s="873"/>
      <c r="D202" s="873"/>
      <c r="E202" s="873"/>
      <c r="F202" s="873"/>
      <c r="G202" s="873"/>
      <c r="H202" s="873"/>
    </row>
    <row r="203" spans="2:8" ht="15" customHeight="1">
      <c r="B203" s="915"/>
      <c r="C203" s="873"/>
      <c r="D203" s="873"/>
      <c r="E203" s="873"/>
      <c r="F203" s="873"/>
      <c r="G203" s="873"/>
      <c r="H203" s="873"/>
    </row>
    <row r="204" spans="2:8" ht="15" customHeight="1">
      <c r="B204" s="915"/>
      <c r="C204" s="873"/>
      <c r="D204" s="873"/>
      <c r="E204" s="873"/>
      <c r="F204" s="873"/>
      <c r="G204" s="873"/>
      <c r="H204" s="873"/>
    </row>
    <row r="205" spans="2:8" ht="15" customHeight="1">
      <c r="B205" s="915"/>
      <c r="C205" s="873"/>
      <c r="D205" s="873"/>
      <c r="E205" s="873"/>
      <c r="F205" s="873"/>
      <c r="G205" s="873"/>
      <c r="H205" s="873"/>
    </row>
    <row r="206" spans="2:8" ht="15" customHeight="1">
      <c r="B206" s="915"/>
      <c r="C206" s="873"/>
      <c r="D206" s="873"/>
      <c r="E206" s="873"/>
      <c r="F206" s="873"/>
      <c r="G206" s="873"/>
      <c r="H206" s="873"/>
    </row>
    <row r="207" spans="2:8" ht="15" customHeight="1">
      <c r="B207" s="915"/>
      <c r="C207" s="873"/>
      <c r="D207" s="873"/>
      <c r="E207" s="873"/>
      <c r="F207" s="873"/>
      <c r="G207" s="873"/>
      <c r="H207" s="873"/>
    </row>
    <row r="208" spans="2:8" ht="15" customHeight="1">
      <c r="B208" s="915"/>
      <c r="C208" s="873"/>
      <c r="D208" s="873"/>
      <c r="E208" s="873"/>
      <c r="F208" s="873"/>
      <c r="G208" s="873"/>
      <c r="H208" s="873"/>
    </row>
    <row r="209" spans="2:8" ht="15" customHeight="1">
      <c r="B209" s="915"/>
      <c r="C209" s="873"/>
      <c r="D209" s="873"/>
      <c r="E209" s="873"/>
      <c r="F209" s="873"/>
      <c r="G209" s="873"/>
      <c r="H209" s="873"/>
    </row>
    <row r="210" spans="2:8" ht="15" customHeight="1">
      <c r="B210" s="915"/>
      <c r="C210" s="873"/>
      <c r="D210" s="873"/>
      <c r="E210" s="873"/>
      <c r="F210" s="873"/>
      <c r="G210" s="873"/>
      <c r="H210" s="873"/>
    </row>
    <row r="211" spans="2:8" ht="15" customHeight="1">
      <c r="B211" s="915"/>
      <c r="C211" s="873"/>
      <c r="D211" s="873"/>
      <c r="E211" s="873"/>
      <c r="F211" s="873"/>
      <c r="G211" s="873"/>
      <c r="H211" s="873"/>
    </row>
    <row r="212" spans="2:8" ht="15" customHeight="1">
      <c r="B212" s="915"/>
      <c r="C212" s="873"/>
      <c r="D212" s="873"/>
      <c r="E212" s="873"/>
      <c r="F212" s="873"/>
      <c r="G212" s="873"/>
      <c r="H212" s="873"/>
    </row>
    <row r="213" spans="2:8" ht="15" customHeight="1">
      <c r="B213" s="915"/>
      <c r="C213" s="873"/>
      <c r="D213" s="873"/>
      <c r="E213" s="873"/>
      <c r="F213" s="873"/>
      <c r="G213" s="873"/>
      <c r="H213" s="873"/>
    </row>
    <row r="214" spans="2:8" ht="15" customHeight="1">
      <c r="B214" s="887"/>
      <c r="C214" s="875"/>
      <c r="D214" s="875"/>
      <c r="E214" s="875"/>
      <c r="F214" s="875"/>
      <c r="G214" s="875"/>
      <c r="H214" s="875"/>
    </row>
    <row r="215" spans="2:8" ht="15" customHeight="1">
      <c r="B215" s="887"/>
      <c r="C215" s="875"/>
      <c r="D215" s="875"/>
      <c r="E215" s="875"/>
      <c r="F215" s="875"/>
      <c r="G215" s="875"/>
      <c r="H215" s="875"/>
    </row>
    <row r="216" spans="2:8" ht="15" customHeight="1">
      <c r="B216" s="887"/>
      <c r="C216" s="875"/>
      <c r="D216" s="875"/>
      <c r="E216" s="875"/>
      <c r="F216" s="875"/>
      <c r="G216" s="875"/>
      <c r="H216" s="875"/>
    </row>
    <row r="217" spans="2:8" ht="15" customHeight="1">
      <c r="B217" s="887"/>
      <c r="C217" s="875"/>
      <c r="D217" s="875"/>
      <c r="E217" s="875"/>
      <c r="F217" s="875"/>
      <c r="G217" s="875"/>
      <c r="H217" s="875"/>
    </row>
    <row r="218" spans="2:8" ht="15" customHeight="1">
      <c r="B218" s="887"/>
      <c r="C218" s="875"/>
      <c r="D218" s="875"/>
      <c r="E218" s="875"/>
      <c r="F218" s="875"/>
      <c r="G218" s="875"/>
      <c r="H218" s="875"/>
    </row>
    <row r="219" spans="2:8" ht="15" customHeight="1">
      <c r="B219" s="887"/>
      <c r="C219" s="875"/>
      <c r="D219" s="875"/>
      <c r="E219" s="875"/>
      <c r="F219" s="875"/>
      <c r="G219" s="875"/>
      <c r="H219" s="875"/>
    </row>
    <row r="220" spans="2:8" ht="15" customHeight="1">
      <c r="B220" s="887"/>
      <c r="C220" s="875"/>
      <c r="D220" s="875"/>
      <c r="E220" s="875"/>
      <c r="F220" s="875"/>
      <c r="G220" s="875"/>
      <c r="H220" s="875"/>
    </row>
    <row r="221" spans="2:8" ht="15" customHeight="1">
      <c r="B221" s="887"/>
      <c r="C221" s="875"/>
      <c r="D221" s="875"/>
      <c r="E221" s="875"/>
      <c r="F221" s="875"/>
      <c r="G221" s="875"/>
      <c r="H221" s="875"/>
    </row>
    <row r="222" spans="2:8" ht="15" customHeight="1">
      <c r="B222" s="887"/>
      <c r="C222" s="875"/>
      <c r="D222" s="875"/>
      <c r="E222" s="875"/>
      <c r="F222" s="875"/>
      <c r="G222" s="875"/>
      <c r="H222" s="875"/>
    </row>
    <row r="223" spans="2:8" ht="15" customHeight="1">
      <c r="B223" s="887"/>
      <c r="C223" s="875"/>
      <c r="D223" s="875"/>
      <c r="E223" s="875"/>
      <c r="F223" s="875"/>
      <c r="G223" s="875"/>
      <c r="H223" s="875"/>
    </row>
    <row r="224" spans="2:8" ht="15" customHeight="1">
      <c r="B224" s="887"/>
      <c r="C224" s="875"/>
      <c r="D224" s="875"/>
      <c r="E224" s="875"/>
      <c r="F224" s="875"/>
      <c r="G224" s="875"/>
      <c r="H224" s="875"/>
    </row>
    <row r="225" spans="2:8" ht="15" customHeight="1">
      <c r="B225" s="887"/>
      <c r="C225" s="875"/>
      <c r="D225" s="875"/>
      <c r="E225" s="875"/>
      <c r="F225" s="875"/>
      <c r="G225" s="875"/>
      <c r="H225" s="875"/>
    </row>
    <row r="226" spans="2:8" ht="15" customHeight="1">
      <c r="B226" s="887"/>
      <c r="C226" s="875"/>
      <c r="D226" s="875"/>
      <c r="E226" s="875"/>
      <c r="F226" s="875"/>
      <c r="G226" s="875"/>
      <c r="H226" s="875"/>
    </row>
    <row r="227" spans="2:8" ht="15" customHeight="1">
      <c r="B227" s="887"/>
      <c r="C227" s="875"/>
      <c r="D227" s="875"/>
      <c r="E227" s="875"/>
      <c r="F227" s="875"/>
      <c r="G227" s="875"/>
      <c r="H227" s="875"/>
    </row>
    <row r="228" spans="2:8" ht="15" customHeight="1">
      <c r="B228" s="887"/>
      <c r="C228" s="875"/>
      <c r="D228" s="875"/>
      <c r="E228" s="875"/>
      <c r="F228" s="875"/>
      <c r="G228" s="875"/>
      <c r="H228" s="875"/>
    </row>
    <row r="229" spans="2:8" ht="15" customHeight="1">
      <c r="B229" s="887"/>
      <c r="C229" s="875"/>
      <c r="D229" s="875"/>
      <c r="E229" s="875"/>
      <c r="F229" s="875"/>
      <c r="G229" s="875"/>
      <c r="H229" s="875"/>
    </row>
    <row r="230" spans="2:8" ht="15" customHeight="1">
      <c r="B230" s="887"/>
      <c r="C230" s="875"/>
      <c r="D230" s="875"/>
      <c r="E230" s="875"/>
      <c r="F230" s="875"/>
      <c r="G230" s="875"/>
      <c r="H230" s="875"/>
    </row>
    <row r="231" spans="2:8" ht="15" customHeight="1">
      <c r="B231" s="887"/>
      <c r="C231" s="875"/>
      <c r="D231" s="875"/>
      <c r="E231" s="875"/>
      <c r="F231" s="875"/>
      <c r="G231" s="875"/>
      <c r="H231" s="875"/>
    </row>
    <row r="232" spans="2:8" ht="15" customHeight="1">
      <c r="B232" s="887"/>
      <c r="C232" s="875"/>
      <c r="D232" s="875"/>
      <c r="E232" s="875"/>
      <c r="F232" s="875"/>
      <c r="G232" s="875"/>
      <c r="H232" s="875"/>
    </row>
    <row r="233" spans="2:8" ht="15" customHeight="1">
      <c r="B233" s="887"/>
      <c r="C233" s="875"/>
      <c r="D233" s="875"/>
      <c r="E233" s="875"/>
      <c r="F233" s="875"/>
      <c r="G233" s="875"/>
      <c r="H233" s="875"/>
    </row>
    <row r="234" spans="2:8" ht="15" customHeight="1">
      <c r="B234" s="887"/>
      <c r="C234" s="875"/>
      <c r="D234" s="875"/>
      <c r="E234" s="875"/>
      <c r="F234" s="875"/>
      <c r="G234" s="875"/>
      <c r="H234" s="875"/>
    </row>
    <row r="235" spans="2:8" ht="15" customHeight="1">
      <c r="B235" s="887"/>
      <c r="C235" s="875"/>
      <c r="D235" s="875"/>
      <c r="E235" s="875"/>
      <c r="F235" s="875"/>
      <c r="G235" s="875"/>
      <c r="H235" s="875"/>
    </row>
    <row r="236" spans="2:8" ht="15" customHeight="1">
      <c r="B236" s="887"/>
      <c r="C236" s="875"/>
      <c r="D236" s="875"/>
      <c r="E236" s="875"/>
      <c r="F236" s="875"/>
      <c r="G236" s="875"/>
      <c r="H236" s="875"/>
    </row>
    <row r="237" spans="2:8" ht="15" customHeight="1">
      <c r="B237" s="887"/>
      <c r="C237" s="875"/>
      <c r="D237" s="875"/>
      <c r="E237" s="875"/>
      <c r="F237" s="875"/>
      <c r="G237" s="875"/>
      <c r="H237" s="875"/>
    </row>
    <row r="238" spans="2:8" ht="15" customHeight="1">
      <c r="B238" s="887"/>
      <c r="C238" s="875"/>
      <c r="D238" s="875"/>
      <c r="E238" s="875"/>
      <c r="F238" s="875"/>
      <c r="G238" s="875"/>
      <c r="H238" s="875"/>
    </row>
    <row r="239" spans="2:8" ht="15" customHeight="1">
      <c r="B239" s="887"/>
      <c r="C239" s="875"/>
      <c r="D239" s="875"/>
      <c r="E239" s="875"/>
      <c r="F239" s="875"/>
      <c r="G239" s="875"/>
      <c r="H239" s="875"/>
    </row>
    <row r="240" spans="2:8" ht="15" customHeight="1">
      <c r="B240" s="887"/>
      <c r="C240" s="875"/>
      <c r="D240" s="875"/>
      <c r="E240" s="875"/>
      <c r="F240" s="875"/>
      <c r="G240" s="875"/>
      <c r="H240" s="875"/>
    </row>
    <row r="241" spans="2:8" ht="15" customHeight="1">
      <c r="B241" s="887"/>
      <c r="C241" s="875"/>
      <c r="D241" s="875"/>
      <c r="E241" s="875"/>
      <c r="F241" s="875"/>
      <c r="G241" s="875"/>
      <c r="H241" s="875"/>
    </row>
    <row r="242" spans="2:8" ht="15" customHeight="1">
      <c r="B242" s="887"/>
      <c r="C242" s="875"/>
      <c r="D242" s="875"/>
      <c r="E242" s="875"/>
      <c r="F242" s="875"/>
      <c r="G242" s="875"/>
      <c r="H242" s="875"/>
    </row>
    <row r="243" spans="2:8" ht="15" customHeight="1">
      <c r="B243" s="887"/>
      <c r="C243" s="875"/>
      <c r="D243" s="875"/>
      <c r="E243" s="875"/>
      <c r="F243" s="875"/>
      <c r="G243" s="875"/>
      <c r="H243" s="875"/>
    </row>
    <row r="244" spans="2:8" ht="15" customHeight="1">
      <c r="B244" s="887"/>
      <c r="C244" s="875"/>
      <c r="D244" s="875"/>
      <c r="E244" s="875"/>
      <c r="F244" s="875"/>
      <c r="G244" s="875"/>
      <c r="H244" s="875"/>
    </row>
    <row r="245" spans="2:8" ht="15" customHeight="1">
      <c r="B245" s="887"/>
      <c r="C245" s="875"/>
      <c r="D245" s="875"/>
      <c r="E245" s="875"/>
      <c r="F245" s="875"/>
      <c r="G245" s="875"/>
      <c r="H245" s="875"/>
    </row>
    <row r="246" spans="2:8" ht="15" customHeight="1">
      <c r="B246" s="887"/>
      <c r="C246" s="875"/>
      <c r="D246" s="875"/>
      <c r="E246" s="875"/>
      <c r="F246" s="875"/>
      <c r="G246" s="875"/>
      <c r="H246" s="875"/>
    </row>
    <row r="247" spans="2:8" ht="15" customHeight="1">
      <c r="B247" s="887"/>
      <c r="C247" s="875"/>
      <c r="D247" s="875"/>
      <c r="E247" s="875"/>
      <c r="F247" s="875"/>
      <c r="G247" s="875"/>
      <c r="H247" s="875"/>
    </row>
    <row r="248" spans="2:8" ht="15" customHeight="1">
      <c r="B248" s="887"/>
      <c r="C248" s="875"/>
      <c r="D248" s="875"/>
      <c r="E248" s="875"/>
      <c r="F248" s="875"/>
      <c r="G248" s="875"/>
      <c r="H248" s="875"/>
    </row>
    <row r="249" spans="2:8" ht="15" customHeight="1">
      <c r="B249" s="887"/>
      <c r="C249" s="875"/>
      <c r="D249" s="875"/>
      <c r="E249" s="875"/>
      <c r="F249" s="875"/>
      <c r="G249" s="875"/>
      <c r="H249" s="875"/>
    </row>
    <row r="250" spans="2:8" ht="15" customHeight="1">
      <c r="B250" s="887"/>
      <c r="C250" s="875"/>
      <c r="D250" s="875"/>
      <c r="E250" s="875"/>
      <c r="F250" s="875"/>
      <c r="G250" s="875"/>
      <c r="H250" s="875"/>
    </row>
    <row r="251" spans="2:8" ht="15" customHeight="1">
      <c r="B251" s="887"/>
      <c r="C251" s="875"/>
      <c r="D251" s="875"/>
      <c r="E251" s="875"/>
      <c r="F251" s="875"/>
      <c r="G251" s="875"/>
      <c r="H251" s="875"/>
    </row>
    <row r="252" spans="2:8" ht="15" customHeight="1">
      <c r="B252" s="887"/>
      <c r="C252" s="875"/>
      <c r="D252" s="875"/>
      <c r="E252" s="875"/>
      <c r="F252" s="875"/>
      <c r="G252" s="875"/>
      <c r="H252" s="875"/>
    </row>
    <row r="253" spans="2:8" ht="15" customHeight="1">
      <c r="B253" s="887"/>
      <c r="C253" s="875"/>
      <c r="D253" s="875"/>
      <c r="E253" s="875"/>
      <c r="F253" s="875"/>
      <c r="G253" s="875"/>
      <c r="H253" s="875"/>
    </row>
    <row r="254" spans="2:8" ht="15" customHeight="1">
      <c r="B254" s="887"/>
      <c r="C254" s="875"/>
      <c r="D254" s="875"/>
      <c r="E254" s="875"/>
      <c r="F254" s="875"/>
      <c r="G254" s="875"/>
      <c r="H254" s="875"/>
    </row>
    <row r="255" spans="2:8" ht="15" customHeight="1">
      <c r="B255" s="887"/>
      <c r="C255" s="875"/>
      <c r="D255" s="875"/>
      <c r="E255" s="875"/>
      <c r="F255" s="875"/>
      <c r="G255" s="875"/>
      <c r="H255" s="875"/>
    </row>
    <row r="256" spans="2:8" ht="15" customHeight="1">
      <c r="B256" s="887"/>
      <c r="C256" s="875"/>
      <c r="D256" s="875"/>
      <c r="E256" s="875"/>
      <c r="F256" s="875"/>
      <c r="G256" s="875"/>
      <c r="H256" s="875"/>
    </row>
    <row r="257" spans="2:8" ht="15" customHeight="1">
      <c r="B257" s="887"/>
      <c r="C257" s="875"/>
      <c r="D257" s="875"/>
      <c r="E257" s="875"/>
      <c r="F257" s="875"/>
      <c r="G257" s="875"/>
      <c r="H257" s="875"/>
    </row>
    <row r="258" spans="2:8" ht="15" customHeight="1">
      <c r="B258" s="887"/>
      <c r="C258" s="875"/>
      <c r="D258" s="875"/>
      <c r="E258" s="875"/>
      <c r="F258" s="875"/>
      <c r="G258" s="875"/>
      <c r="H258" s="875"/>
    </row>
    <row r="259" spans="2:8" ht="15" customHeight="1">
      <c r="B259" s="887"/>
      <c r="C259" s="875"/>
      <c r="D259" s="875"/>
      <c r="E259" s="875"/>
      <c r="F259" s="875"/>
      <c r="G259" s="875"/>
      <c r="H259" s="875"/>
    </row>
    <row r="260" spans="2:8" ht="15" customHeight="1">
      <c r="B260" s="887"/>
      <c r="C260" s="875"/>
      <c r="D260" s="875"/>
      <c r="E260" s="875"/>
      <c r="F260" s="875"/>
      <c r="G260" s="875"/>
      <c r="H260" s="875"/>
    </row>
    <row r="261" spans="2:8" ht="15" customHeight="1">
      <c r="B261" s="887"/>
      <c r="C261" s="875"/>
      <c r="D261" s="875"/>
      <c r="E261" s="875"/>
      <c r="F261" s="875"/>
      <c r="G261" s="875"/>
      <c r="H261" s="875"/>
    </row>
    <row r="262" spans="2:8" ht="15" customHeight="1">
      <c r="B262" s="887"/>
      <c r="C262" s="875"/>
      <c r="D262" s="875"/>
      <c r="E262" s="875"/>
      <c r="F262" s="875"/>
      <c r="G262" s="875"/>
      <c r="H262" s="875"/>
    </row>
    <row r="263" spans="2:8" ht="15" customHeight="1">
      <c r="B263" s="887"/>
      <c r="C263" s="875"/>
      <c r="D263" s="875"/>
      <c r="E263" s="875"/>
      <c r="F263" s="875"/>
      <c r="G263" s="875"/>
      <c r="H263" s="875"/>
    </row>
    <row r="264" spans="2:8" ht="15" customHeight="1">
      <c r="B264" s="887"/>
      <c r="C264" s="875"/>
      <c r="D264" s="875"/>
      <c r="E264" s="875"/>
      <c r="F264" s="875"/>
      <c r="G264" s="875"/>
      <c r="H264" s="875"/>
    </row>
    <row r="265" spans="2:8" ht="15" customHeight="1">
      <c r="B265" s="887"/>
      <c r="C265" s="875"/>
      <c r="D265" s="875"/>
      <c r="E265" s="875"/>
      <c r="F265" s="875"/>
      <c r="G265" s="875"/>
      <c r="H265" s="875"/>
    </row>
    <row r="266" spans="2:8" ht="15" customHeight="1">
      <c r="B266" s="887"/>
      <c r="C266" s="875"/>
      <c r="D266" s="875"/>
      <c r="E266" s="875"/>
      <c r="F266" s="875"/>
      <c r="G266" s="875"/>
      <c r="H266" s="875"/>
    </row>
    <row r="267" spans="2:8" ht="15" customHeight="1">
      <c r="B267" s="887"/>
      <c r="C267" s="875"/>
      <c r="D267" s="875"/>
      <c r="E267" s="875"/>
      <c r="F267" s="875"/>
      <c r="G267" s="875"/>
      <c r="H267" s="875"/>
    </row>
    <row r="268" spans="2:8" ht="15" customHeight="1">
      <c r="B268" s="887"/>
      <c r="C268" s="875"/>
      <c r="D268" s="875"/>
      <c r="E268" s="875"/>
      <c r="F268" s="875"/>
      <c r="G268" s="875"/>
      <c r="H268" s="875"/>
    </row>
    <row r="269" spans="2:8" ht="15" customHeight="1">
      <c r="B269" s="887"/>
      <c r="C269" s="875"/>
      <c r="D269" s="875"/>
      <c r="E269" s="875"/>
      <c r="F269" s="875"/>
      <c r="G269" s="875"/>
      <c r="H269" s="875"/>
    </row>
    <row r="270" spans="2:8" ht="15" customHeight="1">
      <c r="B270" s="887"/>
      <c r="C270" s="875"/>
      <c r="D270" s="875"/>
      <c r="E270" s="875"/>
      <c r="F270" s="875"/>
      <c r="G270" s="875"/>
      <c r="H270" s="875"/>
    </row>
    <row r="271" spans="2:8" ht="15" customHeight="1">
      <c r="B271" s="887"/>
      <c r="C271" s="875"/>
      <c r="D271" s="875"/>
      <c r="E271" s="875"/>
      <c r="F271" s="875"/>
      <c r="G271" s="875"/>
      <c r="H271" s="875"/>
    </row>
    <row r="272" spans="2:8" ht="15" customHeight="1">
      <c r="B272" s="887"/>
      <c r="C272" s="875"/>
      <c r="D272" s="875"/>
      <c r="E272" s="875"/>
      <c r="F272" s="875"/>
      <c r="G272" s="875"/>
      <c r="H272" s="875"/>
    </row>
    <row r="273" spans="2:8" ht="15" customHeight="1">
      <c r="B273" s="887"/>
      <c r="C273" s="875"/>
      <c r="D273" s="875"/>
      <c r="E273" s="875"/>
      <c r="F273" s="875"/>
      <c r="G273" s="875"/>
      <c r="H273" s="875"/>
    </row>
    <row r="274" spans="2:8" ht="15" customHeight="1">
      <c r="B274" s="887"/>
      <c r="C274" s="875"/>
      <c r="D274" s="875"/>
      <c r="E274" s="875"/>
      <c r="F274" s="875"/>
      <c r="G274" s="875"/>
      <c r="H274" s="875"/>
    </row>
    <row r="275" spans="2:8" ht="15" customHeight="1">
      <c r="B275" s="887"/>
      <c r="C275" s="875"/>
      <c r="D275" s="875"/>
      <c r="E275" s="875"/>
      <c r="F275" s="875"/>
      <c r="G275" s="875"/>
      <c r="H275" s="875"/>
    </row>
    <row r="276" spans="2:8" ht="15" customHeight="1">
      <c r="B276" s="887"/>
      <c r="C276" s="875"/>
      <c r="D276" s="875"/>
      <c r="E276" s="875"/>
      <c r="F276" s="875"/>
      <c r="G276" s="875"/>
      <c r="H276" s="875"/>
    </row>
    <row r="277" spans="2:8" ht="15" customHeight="1">
      <c r="B277" s="887"/>
      <c r="C277" s="875"/>
      <c r="D277" s="875"/>
      <c r="E277" s="875"/>
      <c r="F277" s="875"/>
      <c r="G277" s="875"/>
      <c r="H277" s="875"/>
    </row>
    <row r="278" spans="2:8" ht="15" customHeight="1">
      <c r="B278" s="887"/>
      <c r="C278" s="875"/>
      <c r="D278" s="875"/>
      <c r="E278" s="875"/>
      <c r="F278" s="875"/>
      <c r="G278" s="875"/>
      <c r="H278" s="875"/>
    </row>
    <row r="279" spans="2:8" ht="15" customHeight="1">
      <c r="B279" s="887"/>
      <c r="C279" s="875"/>
      <c r="D279" s="875"/>
      <c r="E279" s="875"/>
      <c r="F279" s="875"/>
      <c r="G279" s="875"/>
      <c r="H279" s="875"/>
    </row>
    <row r="280" spans="2:8" ht="15" customHeight="1">
      <c r="B280" s="887"/>
      <c r="C280" s="875"/>
      <c r="D280" s="875"/>
      <c r="E280" s="875"/>
      <c r="F280" s="875"/>
      <c r="G280" s="875"/>
      <c r="H280" s="875"/>
    </row>
    <row r="281" spans="2:8" ht="15" customHeight="1">
      <c r="B281" s="887"/>
      <c r="C281" s="875"/>
      <c r="D281" s="875"/>
      <c r="E281" s="875"/>
      <c r="F281" s="875"/>
      <c r="G281" s="875"/>
      <c r="H281" s="875"/>
    </row>
    <row r="282" spans="2:8" ht="15" customHeight="1">
      <c r="B282" s="887"/>
      <c r="C282" s="875"/>
      <c r="D282" s="875"/>
      <c r="E282" s="875"/>
      <c r="F282" s="875"/>
      <c r="G282" s="875"/>
      <c r="H282" s="875"/>
    </row>
    <row r="283" spans="2:8" ht="15" customHeight="1">
      <c r="B283" s="887"/>
      <c r="C283" s="875"/>
      <c r="D283" s="875"/>
      <c r="E283" s="875"/>
      <c r="F283" s="875"/>
      <c r="G283" s="875"/>
      <c r="H283" s="875"/>
    </row>
    <row r="284" spans="2:8" ht="15" customHeight="1">
      <c r="B284" s="887"/>
      <c r="C284" s="875"/>
      <c r="D284" s="875"/>
      <c r="E284" s="875"/>
      <c r="F284" s="875"/>
      <c r="G284" s="875"/>
      <c r="H284" s="875"/>
    </row>
    <row r="285" spans="2:8" ht="15" customHeight="1">
      <c r="B285" s="887"/>
      <c r="C285" s="875"/>
      <c r="D285" s="875"/>
      <c r="E285" s="875"/>
      <c r="F285" s="875"/>
      <c r="G285" s="875"/>
      <c r="H285" s="875"/>
    </row>
    <row r="286" spans="2:8" ht="15" customHeight="1">
      <c r="B286" s="887"/>
      <c r="C286" s="875"/>
      <c r="D286" s="875"/>
      <c r="E286" s="875"/>
      <c r="F286" s="875"/>
      <c r="G286" s="875"/>
      <c r="H286" s="875"/>
    </row>
    <row r="287" spans="2:8" ht="15" customHeight="1">
      <c r="B287" s="887"/>
      <c r="C287" s="875"/>
      <c r="D287" s="875"/>
      <c r="E287" s="875"/>
      <c r="F287" s="875"/>
      <c r="G287" s="875"/>
      <c r="H287" s="875"/>
    </row>
    <row r="288" spans="2:8" ht="15" customHeight="1">
      <c r="B288" s="887"/>
      <c r="C288" s="875"/>
      <c r="D288" s="875"/>
      <c r="E288" s="875"/>
      <c r="F288" s="875"/>
      <c r="G288" s="875"/>
      <c r="H288" s="875"/>
    </row>
    <row r="289" spans="2:8" ht="15" customHeight="1">
      <c r="B289" s="887"/>
      <c r="C289" s="875"/>
      <c r="D289" s="875"/>
      <c r="E289" s="875"/>
      <c r="F289" s="875"/>
      <c r="G289" s="875"/>
      <c r="H289" s="875"/>
    </row>
    <row r="290" spans="2:8" ht="15" customHeight="1">
      <c r="B290" s="887"/>
      <c r="C290" s="875"/>
      <c r="D290" s="875"/>
      <c r="E290" s="875"/>
      <c r="F290" s="875"/>
      <c r="G290" s="875"/>
      <c r="H290" s="875"/>
    </row>
    <row r="291" spans="2:8" ht="15" customHeight="1">
      <c r="B291" s="887"/>
      <c r="C291" s="875"/>
      <c r="D291" s="875"/>
      <c r="E291" s="875"/>
      <c r="F291" s="875"/>
      <c r="G291" s="875"/>
      <c r="H291" s="875"/>
    </row>
    <row r="292" spans="2:8" ht="15" customHeight="1">
      <c r="B292" s="887"/>
      <c r="C292" s="875"/>
      <c r="D292" s="875"/>
      <c r="E292" s="875"/>
      <c r="F292" s="875"/>
      <c r="G292" s="875"/>
      <c r="H292" s="875"/>
    </row>
    <row r="293" spans="2:8" ht="15" customHeight="1">
      <c r="B293" s="887"/>
      <c r="C293" s="875"/>
      <c r="D293" s="875"/>
      <c r="E293" s="875"/>
      <c r="F293" s="875"/>
      <c r="G293" s="875"/>
      <c r="H293" s="875"/>
    </row>
    <row r="294" spans="2:8" ht="15" customHeight="1">
      <c r="B294" s="887"/>
      <c r="C294" s="875"/>
      <c r="D294" s="875"/>
      <c r="E294" s="875"/>
      <c r="F294" s="875"/>
      <c r="G294" s="875"/>
      <c r="H294" s="875"/>
    </row>
    <row r="295" spans="2:8" ht="15" customHeight="1">
      <c r="B295" s="887"/>
      <c r="C295" s="875"/>
      <c r="D295" s="875"/>
      <c r="E295" s="875"/>
      <c r="F295" s="875"/>
      <c r="G295" s="875"/>
      <c r="H295" s="875"/>
    </row>
    <row r="296" spans="2:8" ht="15" customHeight="1">
      <c r="B296" s="887"/>
      <c r="C296" s="875"/>
      <c r="D296" s="875"/>
      <c r="E296" s="875"/>
      <c r="F296" s="875"/>
      <c r="G296" s="875"/>
      <c r="H296" s="875"/>
    </row>
    <row r="297" spans="2:8" ht="15" customHeight="1">
      <c r="B297" s="887"/>
      <c r="C297" s="875"/>
      <c r="D297" s="875"/>
      <c r="E297" s="875"/>
      <c r="F297" s="875"/>
      <c r="G297" s="875"/>
      <c r="H297" s="875"/>
    </row>
    <row r="298" spans="2:8" ht="15" customHeight="1">
      <c r="B298" s="887"/>
      <c r="C298" s="875"/>
      <c r="D298" s="875"/>
      <c r="E298" s="875"/>
      <c r="F298" s="875"/>
      <c r="G298" s="875"/>
      <c r="H298" s="875"/>
    </row>
    <row r="299" spans="2:8" ht="15" customHeight="1">
      <c r="B299" s="887"/>
      <c r="C299" s="875"/>
      <c r="D299" s="875"/>
      <c r="E299" s="875"/>
      <c r="F299" s="875"/>
      <c r="G299" s="875"/>
      <c r="H299" s="875"/>
    </row>
    <row r="300" spans="2:8" ht="15" customHeight="1">
      <c r="B300" s="887"/>
      <c r="C300" s="875"/>
      <c r="D300" s="875"/>
      <c r="E300" s="875"/>
      <c r="F300" s="875"/>
      <c r="G300" s="875"/>
      <c r="H300" s="875"/>
    </row>
    <row r="301" spans="2:8" ht="15" customHeight="1">
      <c r="B301" s="887"/>
      <c r="C301" s="875"/>
      <c r="D301" s="875"/>
      <c r="E301" s="875"/>
      <c r="F301" s="875"/>
      <c r="G301" s="875"/>
      <c r="H301" s="875"/>
    </row>
    <row r="302" spans="2:8" ht="15" customHeight="1">
      <c r="B302" s="887"/>
      <c r="C302" s="875"/>
      <c r="D302" s="875"/>
      <c r="E302" s="875"/>
      <c r="F302" s="875"/>
      <c r="G302" s="875"/>
      <c r="H302" s="875"/>
    </row>
    <row r="303" spans="2:8" ht="15" customHeight="1">
      <c r="B303" s="887"/>
      <c r="C303" s="875"/>
      <c r="D303" s="875"/>
      <c r="E303" s="875"/>
      <c r="F303" s="875"/>
      <c r="G303" s="875"/>
      <c r="H303" s="875"/>
    </row>
    <row r="304" spans="2:8" ht="15" customHeight="1">
      <c r="B304" s="887"/>
      <c r="C304" s="875"/>
      <c r="D304" s="875"/>
      <c r="E304" s="875"/>
      <c r="F304" s="875"/>
      <c r="G304" s="875"/>
      <c r="H304" s="875"/>
    </row>
    <row r="305" spans="2:8" ht="15" customHeight="1">
      <c r="B305" s="887"/>
      <c r="C305" s="875"/>
      <c r="D305" s="875"/>
      <c r="E305" s="875"/>
      <c r="F305" s="875"/>
      <c r="G305" s="875"/>
      <c r="H305" s="875"/>
    </row>
    <row r="306" spans="2:8" ht="15" customHeight="1">
      <c r="B306" s="887"/>
      <c r="C306" s="875"/>
      <c r="D306" s="875"/>
      <c r="E306" s="875"/>
      <c r="F306" s="875"/>
      <c r="G306" s="875"/>
      <c r="H306" s="875"/>
    </row>
    <row r="307" spans="2:8" ht="15" customHeight="1">
      <c r="B307" s="887"/>
      <c r="C307" s="875"/>
      <c r="D307" s="875"/>
      <c r="E307" s="875"/>
      <c r="F307" s="875"/>
      <c r="G307" s="875"/>
      <c r="H307" s="875"/>
    </row>
    <row r="308" spans="2:8" ht="15" customHeight="1">
      <c r="B308" s="887"/>
      <c r="C308" s="875"/>
      <c r="D308" s="875"/>
      <c r="E308" s="875"/>
      <c r="F308" s="875"/>
      <c r="G308" s="875"/>
      <c r="H308" s="875"/>
    </row>
    <row r="309" spans="2:8" ht="15" customHeight="1">
      <c r="B309" s="887"/>
      <c r="C309" s="875"/>
      <c r="D309" s="875"/>
      <c r="E309" s="875"/>
      <c r="F309" s="875"/>
      <c r="G309" s="875"/>
      <c r="H309" s="875"/>
    </row>
    <row r="310" spans="2:8" ht="15" customHeight="1">
      <c r="B310" s="887"/>
      <c r="C310" s="875"/>
      <c r="D310" s="875"/>
      <c r="E310" s="875"/>
      <c r="F310" s="875"/>
      <c r="G310" s="875"/>
      <c r="H310" s="875"/>
    </row>
    <row r="311" spans="2:8" ht="15" customHeight="1">
      <c r="B311" s="887"/>
      <c r="C311" s="875"/>
      <c r="D311" s="875"/>
      <c r="E311" s="875"/>
      <c r="F311" s="875"/>
      <c r="G311" s="875"/>
      <c r="H311" s="875"/>
    </row>
    <row r="312" spans="2:8" ht="15" customHeight="1">
      <c r="B312" s="887"/>
      <c r="C312" s="875"/>
      <c r="D312" s="875"/>
      <c r="E312" s="875"/>
      <c r="F312" s="875"/>
      <c r="G312" s="875"/>
      <c r="H312" s="875"/>
    </row>
    <row r="313" spans="2:8" ht="15" customHeight="1">
      <c r="B313" s="887"/>
      <c r="C313" s="875"/>
      <c r="D313" s="875"/>
      <c r="E313" s="875"/>
      <c r="F313" s="875"/>
      <c r="G313" s="875"/>
      <c r="H313" s="875"/>
    </row>
    <row r="314" spans="2:8" ht="15" customHeight="1">
      <c r="B314" s="887"/>
      <c r="C314" s="875"/>
      <c r="D314" s="875"/>
      <c r="E314" s="875"/>
      <c r="F314" s="875"/>
      <c r="G314" s="875"/>
      <c r="H314" s="875"/>
    </row>
    <row r="315" spans="2:8" ht="15" customHeight="1">
      <c r="B315" s="887"/>
      <c r="C315" s="875"/>
      <c r="D315" s="875"/>
      <c r="E315" s="875"/>
      <c r="F315" s="875"/>
      <c r="G315" s="875"/>
      <c r="H315" s="875"/>
    </row>
    <row r="316" spans="2:8" ht="15" customHeight="1">
      <c r="B316" s="887"/>
      <c r="C316" s="875"/>
      <c r="D316" s="875"/>
      <c r="E316" s="875"/>
      <c r="F316" s="875"/>
      <c r="G316" s="875"/>
      <c r="H316" s="875"/>
    </row>
    <row r="317" spans="2:8" ht="15" customHeight="1">
      <c r="B317" s="887"/>
      <c r="C317" s="875"/>
      <c r="D317" s="875"/>
      <c r="E317" s="875"/>
      <c r="F317" s="875"/>
      <c r="G317" s="875"/>
      <c r="H317" s="875"/>
    </row>
    <row r="318" spans="2:8" ht="15" customHeight="1">
      <c r="B318" s="887"/>
      <c r="C318" s="875"/>
      <c r="D318" s="875"/>
      <c r="E318" s="875"/>
      <c r="F318" s="875"/>
      <c r="G318" s="875"/>
      <c r="H318" s="875"/>
    </row>
    <row r="319" spans="2:8" ht="15" customHeight="1">
      <c r="B319" s="887"/>
      <c r="C319" s="875"/>
      <c r="D319" s="875"/>
      <c r="E319" s="875"/>
      <c r="F319" s="875"/>
      <c r="G319" s="875"/>
      <c r="H319" s="875"/>
    </row>
    <row r="320" spans="2:8" ht="15" customHeight="1">
      <c r="B320" s="887"/>
      <c r="C320" s="875"/>
      <c r="D320" s="875"/>
      <c r="E320" s="875"/>
      <c r="F320" s="875"/>
      <c r="G320" s="875"/>
      <c r="H320" s="875"/>
    </row>
    <row r="321" spans="2:8" ht="15" customHeight="1">
      <c r="B321" s="887"/>
      <c r="C321" s="875"/>
      <c r="D321" s="875"/>
      <c r="E321" s="875"/>
      <c r="F321" s="875"/>
      <c r="G321" s="875"/>
      <c r="H321" s="875"/>
    </row>
    <row r="322" spans="2:8" ht="15" customHeight="1">
      <c r="B322" s="887"/>
      <c r="C322" s="875"/>
      <c r="D322" s="875"/>
      <c r="E322" s="875"/>
      <c r="F322" s="875"/>
      <c r="G322" s="875"/>
      <c r="H322" s="875"/>
    </row>
    <row r="323" spans="2:8" ht="15" customHeight="1">
      <c r="B323" s="887"/>
      <c r="C323" s="875"/>
      <c r="D323" s="875"/>
      <c r="E323" s="875"/>
      <c r="F323" s="875"/>
      <c r="G323" s="875"/>
      <c r="H323" s="875"/>
    </row>
    <row r="324" spans="2:8" ht="15" customHeight="1">
      <c r="B324" s="887"/>
      <c r="C324" s="875"/>
      <c r="D324" s="875"/>
      <c r="E324" s="875"/>
      <c r="F324" s="875"/>
      <c r="G324" s="875"/>
      <c r="H324" s="875"/>
    </row>
    <row r="325" spans="2:8" ht="15" customHeight="1">
      <c r="B325" s="887"/>
      <c r="C325" s="875"/>
      <c r="D325" s="875"/>
      <c r="E325" s="875"/>
      <c r="F325" s="875"/>
      <c r="G325" s="875"/>
      <c r="H325" s="875"/>
    </row>
    <row r="326" spans="2:8" ht="15" customHeight="1">
      <c r="B326" s="887"/>
      <c r="C326" s="875"/>
      <c r="D326" s="875"/>
      <c r="E326" s="875"/>
      <c r="F326" s="875"/>
      <c r="G326" s="875"/>
      <c r="H326" s="875"/>
    </row>
    <row r="327" spans="2:8" ht="15" customHeight="1">
      <c r="B327" s="887"/>
      <c r="C327" s="875"/>
      <c r="D327" s="875"/>
      <c r="E327" s="875"/>
      <c r="F327" s="875"/>
      <c r="G327" s="875"/>
      <c r="H327" s="875"/>
    </row>
    <row r="328" spans="2:8" ht="15" customHeight="1">
      <c r="B328" s="887"/>
      <c r="C328" s="875"/>
      <c r="D328" s="875"/>
      <c r="E328" s="875"/>
      <c r="F328" s="875"/>
      <c r="G328" s="875"/>
      <c r="H328" s="875"/>
    </row>
    <row r="329" spans="2:8" ht="15" customHeight="1">
      <c r="B329" s="887"/>
      <c r="C329" s="875"/>
      <c r="D329" s="875"/>
      <c r="E329" s="875"/>
      <c r="F329" s="875"/>
      <c r="G329" s="875"/>
      <c r="H329" s="875"/>
    </row>
    <row r="330" spans="2:8" ht="15" customHeight="1">
      <c r="B330" s="887"/>
      <c r="C330" s="875"/>
      <c r="D330" s="875"/>
      <c r="E330" s="875"/>
      <c r="F330" s="875"/>
      <c r="G330" s="875"/>
      <c r="H330" s="875"/>
    </row>
    <row r="331" spans="2:8" ht="15" customHeight="1">
      <c r="B331" s="887"/>
      <c r="C331" s="875"/>
      <c r="D331" s="875"/>
      <c r="E331" s="875"/>
      <c r="F331" s="875"/>
      <c r="G331" s="875"/>
      <c r="H331" s="875"/>
    </row>
    <row r="332" spans="2:8" ht="15" customHeight="1">
      <c r="B332" s="887"/>
      <c r="C332" s="875"/>
      <c r="D332" s="875"/>
      <c r="E332" s="875"/>
      <c r="F332" s="875"/>
      <c r="G332" s="875"/>
      <c r="H332" s="875"/>
    </row>
    <row r="333" spans="2:8" ht="15" customHeight="1">
      <c r="B333" s="887"/>
      <c r="C333" s="875"/>
      <c r="D333" s="875"/>
      <c r="E333" s="875"/>
      <c r="F333" s="875"/>
      <c r="G333" s="875"/>
      <c r="H333" s="875"/>
    </row>
    <row r="334" spans="2:8" ht="15" customHeight="1">
      <c r="B334" s="887"/>
      <c r="C334" s="875"/>
      <c r="D334" s="875"/>
      <c r="E334" s="875"/>
      <c r="F334" s="875"/>
      <c r="G334" s="875"/>
      <c r="H334" s="875"/>
    </row>
    <row r="335" spans="2:8" ht="15" customHeight="1">
      <c r="B335" s="887"/>
      <c r="C335" s="875"/>
      <c r="D335" s="875"/>
      <c r="E335" s="875"/>
      <c r="F335" s="875"/>
      <c r="G335" s="875"/>
      <c r="H335" s="875"/>
    </row>
    <row r="336" spans="2:8" ht="15" customHeight="1">
      <c r="B336" s="887"/>
      <c r="C336" s="875"/>
      <c r="D336" s="875"/>
      <c r="E336" s="875"/>
      <c r="F336" s="875"/>
      <c r="G336" s="875"/>
      <c r="H336" s="875"/>
    </row>
    <row r="337" spans="2:8" ht="15" customHeight="1">
      <c r="B337" s="887"/>
      <c r="C337" s="875"/>
      <c r="D337" s="875"/>
      <c r="E337" s="875"/>
      <c r="F337" s="875"/>
      <c r="G337" s="875"/>
      <c r="H337" s="875"/>
    </row>
    <row r="338" spans="2:8" ht="15" customHeight="1">
      <c r="B338" s="887"/>
      <c r="C338" s="875"/>
      <c r="D338" s="875"/>
      <c r="E338" s="875"/>
      <c r="F338" s="875"/>
      <c r="G338" s="875"/>
      <c r="H338" s="875"/>
    </row>
    <row r="339" spans="2:8" ht="15" customHeight="1">
      <c r="B339" s="887"/>
      <c r="C339" s="875"/>
      <c r="D339" s="875"/>
      <c r="E339" s="875"/>
      <c r="F339" s="875"/>
      <c r="G339" s="875"/>
      <c r="H339" s="875"/>
    </row>
    <row r="340" spans="2:8" ht="15" customHeight="1">
      <c r="B340" s="887"/>
      <c r="C340" s="875"/>
      <c r="D340" s="875"/>
      <c r="E340" s="875"/>
      <c r="F340" s="875"/>
      <c r="G340" s="875"/>
      <c r="H340" s="875"/>
    </row>
    <row r="341" spans="2:8" ht="15" customHeight="1">
      <c r="B341" s="887"/>
      <c r="C341" s="875"/>
      <c r="D341" s="875"/>
      <c r="E341" s="875"/>
      <c r="F341" s="875"/>
      <c r="G341" s="875"/>
      <c r="H341" s="875"/>
    </row>
    <row r="342" spans="2:8" ht="15" customHeight="1">
      <c r="B342" s="887"/>
      <c r="C342" s="875"/>
      <c r="D342" s="875"/>
      <c r="E342" s="875"/>
      <c r="F342" s="875"/>
      <c r="G342" s="875"/>
      <c r="H342" s="875"/>
    </row>
    <row r="343" spans="2:8" ht="15" customHeight="1">
      <c r="B343" s="887"/>
      <c r="C343" s="875"/>
      <c r="D343" s="875"/>
      <c r="E343" s="875"/>
      <c r="F343" s="875"/>
      <c r="G343" s="875"/>
      <c r="H343" s="875"/>
    </row>
    <row r="344" spans="2:8" ht="15" customHeight="1">
      <c r="B344" s="887"/>
      <c r="C344" s="875"/>
      <c r="D344" s="875"/>
      <c r="E344" s="875"/>
      <c r="F344" s="875"/>
      <c r="G344" s="875"/>
      <c r="H344" s="875"/>
    </row>
    <row r="345" spans="2:8" ht="15" customHeight="1">
      <c r="B345" s="887"/>
      <c r="C345" s="875"/>
      <c r="D345" s="875"/>
      <c r="E345" s="875"/>
      <c r="F345" s="875"/>
      <c r="G345" s="875"/>
      <c r="H345" s="875"/>
    </row>
    <row r="346" spans="2:8" ht="15" customHeight="1">
      <c r="B346" s="887"/>
      <c r="C346" s="875"/>
      <c r="D346" s="875"/>
      <c r="E346" s="875"/>
      <c r="F346" s="875"/>
      <c r="G346" s="875"/>
      <c r="H346" s="875"/>
    </row>
    <row r="347" spans="2:8" ht="15" customHeight="1">
      <c r="B347" s="887"/>
      <c r="C347" s="875"/>
      <c r="D347" s="875"/>
      <c r="E347" s="875"/>
      <c r="F347" s="875"/>
      <c r="G347" s="875"/>
      <c r="H347" s="875"/>
    </row>
    <row r="348" spans="2:8" ht="15" customHeight="1">
      <c r="B348" s="887"/>
      <c r="C348" s="875"/>
      <c r="D348" s="875"/>
      <c r="E348" s="875"/>
      <c r="F348" s="875"/>
      <c r="G348" s="875"/>
      <c r="H348" s="875"/>
    </row>
    <row r="349" spans="2:8" ht="15" customHeight="1">
      <c r="B349" s="887"/>
      <c r="C349" s="875"/>
      <c r="D349" s="875"/>
      <c r="E349" s="875"/>
      <c r="F349" s="875"/>
      <c r="G349" s="875"/>
      <c r="H349" s="875"/>
    </row>
    <row r="350" spans="2:8" ht="15" customHeight="1">
      <c r="B350" s="887"/>
      <c r="C350" s="875"/>
      <c r="D350" s="875"/>
      <c r="E350" s="875"/>
      <c r="F350" s="875"/>
      <c r="G350" s="875"/>
      <c r="H350" s="875"/>
    </row>
    <row r="351" spans="2:8" ht="15" customHeight="1">
      <c r="B351" s="887"/>
      <c r="C351" s="875"/>
      <c r="D351" s="875"/>
      <c r="E351" s="875"/>
      <c r="F351" s="875"/>
      <c r="G351" s="875"/>
      <c r="H351" s="875"/>
    </row>
    <row r="352" spans="2:8" ht="15" customHeight="1">
      <c r="B352" s="887"/>
      <c r="C352" s="875"/>
      <c r="D352" s="875"/>
      <c r="E352" s="875"/>
      <c r="F352" s="875"/>
      <c r="G352" s="875"/>
      <c r="H352" s="875"/>
    </row>
    <row r="353" spans="2:8" ht="15" customHeight="1">
      <c r="B353" s="887"/>
      <c r="C353" s="875"/>
      <c r="D353" s="875"/>
      <c r="E353" s="875"/>
      <c r="F353" s="875"/>
      <c r="G353" s="875"/>
      <c r="H353" s="875"/>
    </row>
    <row r="354" spans="2:8" ht="15" customHeight="1">
      <c r="B354" s="887"/>
      <c r="C354" s="875"/>
      <c r="D354" s="875"/>
      <c r="E354" s="875"/>
      <c r="F354" s="875"/>
      <c r="G354" s="875"/>
      <c r="H354" s="875"/>
    </row>
    <row r="355" spans="2:8" ht="15" customHeight="1">
      <c r="B355" s="887"/>
      <c r="C355" s="875"/>
      <c r="D355" s="875"/>
      <c r="E355" s="875"/>
      <c r="F355" s="875"/>
      <c r="G355" s="875"/>
      <c r="H355" s="875"/>
    </row>
    <row r="356" spans="2:8" ht="15" customHeight="1">
      <c r="B356" s="887"/>
      <c r="C356" s="875"/>
      <c r="D356" s="875"/>
      <c r="E356" s="875"/>
      <c r="F356" s="875"/>
      <c r="G356" s="875"/>
      <c r="H356" s="875"/>
    </row>
    <row r="357" spans="2:8" ht="15" customHeight="1">
      <c r="B357" s="887"/>
      <c r="C357" s="875"/>
      <c r="D357" s="875"/>
      <c r="E357" s="875"/>
      <c r="F357" s="875"/>
      <c r="G357" s="875"/>
      <c r="H357" s="875"/>
    </row>
    <row r="358" spans="2:8" ht="15" customHeight="1">
      <c r="B358" s="887"/>
      <c r="C358" s="875"/>
      <c r="D358" s="875"/>
      <c r="E358" s="875"/>
      <c r="F358" s="875"/>
      <c r="G358" s="875"/>
      <c r="H358" s="875"/>
    </row>
    <row r="359" spans="2:8" ht="15" customHeight="1">
      <c r="B359" s="887"/>
      <c r="C359" s="875"/>
      <c r="D359" s="875"/>
      <c r="E359" s="875"/>
      <c r="F359" s="875"/>
      <c r="G359" s="875"/>
      <c r="H359" s="875"/>
    </row>
    <row r="360" spans="2:8" ht="15" customHeight="1">
      <c r="B360" s="887"/>
      <c r="C360" s="875"/>
      <c r="D360" s="875"/>
      <c r="E360" s="875"/>
      <c r="F360" s="875"/>
      <c r="G360" s="875"/>
      <c r="H360" s="875"/>
    </row>
    <row r="361" spans="2:8" ht="15" customHeight="1">
      <c r="B361" s="887"/>
      <c r="C361" s="875"/>
      <c r="D361" s="875"/>
      <c r="E361" s="875"/>
      <c r="F361" s="875"/>
      <c r="G361" s="875"/>
      <c r="H361" s="875"/>
    </row>
    <row r="362" spans="2:8" ht="15" customHeight="1">
      <c r="B362" s="887"/>
      <c r="C362" s="875"/>
      <c r="D362" s="875"/>
      <c r="E362" s="875"/>
      <c r="F362" s="875"/>
      <c r="G362" s="875"/>
      <c r="H362" s="875"/>
    </row>
    <row r="363" spans="2:8" ht="15" customHeight="1">
      <c r="B363" s="887"/>
      <c r="C363" s="875"/>
      <c r="D363" s="875"/>
      <c r="E363" s="875"/>
      <c r="F363" s="875"/>
      <c r="G363" s="875"/>
      <c r="H363" s="875"/>
    </row>
    <row r="364" spans="2:8" ht="15" customHeight="1">
      <c r="B364" s="887"/>
      <c r="C364" s="875"/>
      <c r="D364" s="875"/>
      <c r="E364" s="875"/>
      <c r="F364" s="875"/>
      <c r="G364" s="875"/>
      <c r="H364" s="875"/>
    </row>
    <row r="365" spans="2:8" ht="15" customHeight="1">
      <c r="B365" s="887"/>
      <c r="C365" s="875"/>
      <c r="D365" s="875"/>
      <c r="E365" s="875"/>
      <c r="F365" s="875"/>
      <c r="G365" s="875"/>
      <c r="H365" s="875"/>
    </row>
    <row r="366" spans="2:8" ht="15" customHeight="1">
      <c r="B366" s="887"/>
      <c r="C366" s="875"/>
      <c r="D366" s="875"/>
      <c r="E366" s="875"/>
      <c r="F366" s="875"/>
      <c r="G366" s="875"/>
      <c r="H366" s="875"/>
    </row>
    <row r="367" spans="2:8" ht="15" customHeight="1">
      <c r="B367" s="887"/>
      <c r="C367" s="875"/>
      <c r="D367" s="875"/>
      <c r="E367" s="875"/>
      <c r="F367" s="875"/>
      <c r="G367" s="875"/>
      <c r="H367" s="875"/>
    </row>
    <row r="368" spans="2:8" ht="15" customHeight="1">
      <c r="B368" s="887"/>
      <c r="C368" s="875"/>
      <c r="D368" s="875"/>
      <c r="E368" s="875"/>
      <c r="F368" s="875"/>
      <c r="G368" s="875"/>
      <c r="H368" s="875"/>
    </row>
    <row r="369" spans="2:8" ht="15" customHeight="1">
      <c r="B369" s="887"/>
      <c r="C369" s="875"/>
      <c r="D369" s="875"/>
      <c r="E369" s="875"/>
      <c r="F369" s="875"/>
      <c r="G369" s="875"/>
      <c r="H369" s="875"/>
    </row>
    <row r="370" spans="2:8" ht="15" customHeight="1">
      <c r="B370" s="887"/>
      <c r="C370" s="875"/>
      <c r="D370" s="875"/>
      <c r="E370" s="875"/>
      <c r="F370" s="875"/>
      <c r="G370" s="875"/>
      <c r="H370" s="875"/>
    </row>
    <row r="371" spans="2:8" ht="15" customHeight="1">
      <c r="B371" s="887"/>
      <c r="C371" s="875"/>
      <c r="D371" s="875"/>
      <c r="E371" s="875"/>
      <c r="F371" s="875"/>
      <c r="G371" s="875"/>
      <c r="H371" s="875"/>
    </row>
    <row r="372" spans="2:8" ht="15" customHeight="1">
      <c r="B372" s="887"/>
      <c r="C372" s="875"/>
      <c r="D372" s="875"/>
      <c r="E372" s="875"/>
      <c r="F372" s="875"/>
      <c r="G372" s="875"/>
      <c r="H372" s="875"/>
    </row>
    <row r="373" spans="2:8" ht="15" customHeight="1">
      <c r="B373" s="887"/>
      <c r="C373" s="875"/>
      <c r="D373" s="875"/>
      <c r="E373" s="875"/>
      <c r="F373" s="875"/>
      <c r="G373" s="875"/>
      <c r="H373" s="875"/>
    </row>
    <row r="374" spans="2:8" ht="15" customHeight="1">
      <c r="B374" s="887"/>
      <c r="C374" s="875"/>
      <c r="D374" s="875"/>
      <c r="E374" s="875"/>
      <c r="F374" s="875"/>
      <c r="G374" s="875"/>
      <c r="H374" s="875"/>
    </row>
    <row r="375" spans="2:8" ht="15" customHeight="1">
      <c r="B375" s="887"/>
      <c r="C375" s="875"/>
      <c r="D375" s="875"/>
      <c r="E375" s="875"/>
      <c r="F375" s="875"/>
      <c r="G375" s="875"/>
      <c r="H375" s="875"/>
    </row>
    <row r="376" spans="2:8" ht="15" customHeight="1">
      <c r="B376" s="887"/>
      <c r="C376" s="875"/>
      <c r="D376" s="875"/>
      <c r="E376" s="875"/>
      <c r="F376" s="875"/>
      <c r="G376" s="875"/>
      <c r="H376" s="875"/>
    </row>
    <row r="377" spans="2:8" ht="15" customHeight="1">
      <c r="B377" s="887"/>
      <c r="C377" s="875"/>
      <c r="D377" s="875"/>
      <c r="E377" s="875"/>
      <c r="F377" s="875"/>
      <c r="G377" s="875"/>
      <c r="H377" s="875"/>
    </row>
    <row r="378" spans="2:8" ht="15" customHeight="1">
      <c r="B378" s="887"/>
      <c r="C378" s="875"/>
      <c r="D378" s="875"/>
      <c r="E378" s="875"/>
      <c r="F378" s="875"/>
      <c r="G378" s="875"/>
      <c r="H378" s="875"/>
    </row>
    <row r="379" spans="2:8" ht="15" customHeight="1">
      <c r="B379" s="887"/>
      <c r="C379" s="875"/>
      <c r="D379" s="875"/>
      <c r="E379" s="875"/>
      <c r="F379" s="875"/>
      <c r="G379" s="875"/>
      <c r="H379" s="875"/>
    </row>
    <row r="380" spans="2:8" ht="15" customHeight="1">
      <c r="B380" s="887"/>
      <c r="C380" s="875"/>
      <c r="D380" s="875"/>
      <c r="E380" s="875"/>
      <c r="F380" s="875"/>
      <c r="G380" s="875"/>
      <c r="H380" s="875"/>
    </row>
    <row r="381" spans="2:8" ht="15" customHeight="1">
      <c r="B381" s="887"/>
      <c r="C381" s="875"/>
      <c r="D381" s="875"/>
      <c r="E381" s="875"/>
      <c r="F381" s="875"/>
      <c r="G381" s="875"/>
      <c r="H381" s="875"/>
    </row>
    <row r="382" spans="2:8" ht="15" customHeight="1">
      <c r="B382" s="887"/>
      <c r="C382" s="875"/>
      <c r="D382" s="875"/>
      <c r="E382" s="875"/>
      <c r="F382" s="875"/>
      <c r="G382" s="875"/>
      <c r="H382" s="875"/>
    </row>
    <row r="383" spans="2:8" ht="15" customHeight="1">
      <c r="B383" s="887"/>
      <c r="C383" s="875"/>
      <c r="D383" s="875"/>
      <c r="E383" s="875"/>
      <c r="F383" s="875"/>
      <c r="G383" s="875"/>
      <c r="H383" s="875"/>
    </row>
    <row r="384" spans="2:8" ht="15" customHeight="1">
      <c r="B384" s="887"/>
      <c r="C384" s="875"/>
      <c r="D384" s="875"/>
      <c r="E384" s="875"/>
      <c r="F384" s="875"/>
      <c r="G384" s="875"/>
      <c r="H384" s="875"/>
    </row>
    <row r="385" spans="2:8" ht="15" customHeight="1">
      <c r="B385" s="887"/>
      <c r="C385" s="875"/>
      <c r="D385" s="875"/>
      <c r="E385" s="875"/>
      <c r="F385" s="875"/>
      <c r="G385" s="875"/>
      <c r="H385" s="875"/>
    </row>
    <row r="386" spans="2:8" ht="15" customHeight="1">
      <c r="B386" s="887"/>
      <c r="C386" s="875"/>
      <c r="D386" s="875"/>
      <c r="E386" s="875"/>
      <c r="F386" s="875"/>
      <c r="G386" s="875"/>
      <c r="H386" s="875"/>
    </row>
    <row r="387" spans="2:8" ht="15" customHeight="1">
      <c r="B387" s="887"/>
      <c r="C387" s="875"/>
      <c r="D387" s="875"/>
      <c r="E387" s="875"/>
      <c r="F387" s="875"/>
      <c r="G387" s="875"/>
      <c r="H387" s="875"/>
    </row>
    <row r="388" spans="2:8" ht="15" customHeight="1">
      <c r="B388" s="887"/>
      <c r="C388" s="875"/>
      <c r="D388" s="875"/>
      <c r="E388" s="875"/>
      <c r="F388" s="875"/>
      <c r="G388" s="875"/>
      <c r="H388" s="875"/>
    </row>
    <row r="389" spans="2:8" ht="15" customHeight="1">
      <c r="B389" s="887"/>
      <c r="C389" s="875"/>
      <c r="D389" s="875"/>
      <c r="E389" s="875"/>
      <c r="F389" s="875"/>
      <c r="G389" s="875"/>
      <c r="H389" s="875"/>
    </row>
    <row r="390" spans="2:8" ht="15" customHeight="1">
      <c r="B390" s="887"/>
      <c r="C390" s="875"/>
      <c r="D390" s="875"/>
      <c r="E390" s="875"/>
      <c r="F390" s="875"/>
      <c r="G390" s="875"/>
      <c r="H390" s="875"/>
    </row>
    <row r="391" spans="2:8" ht="15" customHeight="1">
      <c r="B391" s="887"/>
      <c r="C391" s="875"/>
      <c r="D391" s="875"/>
      <c r="E391" s="875"/>
      <c r="F391" s="875"/>
      <c r="G391" s="875"/>
      <c r="H391" s="875"/>
    </row>
    <row r="392" spans="2:8" ht="15" customHeight="1">
      <c r="B392" s="887"/>
      <c r="C392" s="875"/>
      <c r="D392" s="875"/>
      <c r="E392" s="875"/>
      <c r="F392" s="875"/>
      <c r="G392" s="875"/>
      <c r="H392" s="875"/>
    </row>
    <row r="393" spans="2:8" ht="15" customHeight="1">
      <c r="B393" s="887"/>
      <c r="C393" s="875"/>
      <c r="D393" s="875"/>
      <c r="E393" s="875"/>
      <c r="F393" s="875"/>
      <c r="G393" s="875"/>
      <c r="H393" s="875"/>
    </row>
    <row r="394" spans="2:8" ht="15" customHeight="1">
      <c r="B394" s="887"/>
      <c r="C394" s="875"/>
      <c r="D394" s="875"/>
      <c r="E394" s="875"/>
      <c r="F394" s="875"/>
      <c r="G394" s="875"/>
      <c r="H394" s="875"/>
    </row>
    <row r="395" spans="2:8" ht="15" customHeight="1">
      <c r="B395" s="887"/>
      <c r="C395" s="875"/>
      <c r="D395" s="875"/>
      <c r="E395" s="875"/>
      <c r="F395" s="875"/>
      <c r="G395" s="875"/>
      <c r="H395" s="875"/>
    </row>
    <row r="396" spans="2:8" ht="15" customHeight="1">
      <c r="B396" s="887"/>
      <c r="C396" s="875"/>
      <c r="D396" s="875"/>
      <c r="E396" s="875"/>
      <c r="F396" s="875"/>
      <c r="G396" s="875"/>
      <c r="H396" s="875"/>
    </row>
    <row r="397" spans="2:8" ht="15" customHeight="1">
      <c r="B397" s="887"/>
      <c r="C397" s="875"/>
      <c r="D397" s="875"/>
      <c r="E397" s="875"/>
      <c r="F397" s="875"/>
      <c r="G397" s="875"/>
      <c r="H397" s="875"/>
    </row>
    <row r="398" spans="2:8" ht="15" customHeight="1">
      <c r="B398" s="887"/>
      <c r="C398" s="875"/>
      <c r="D398" s="875"/>
      <c r="E398" s="875"/>
      <c r="F398" s="875"/>
      <c r="G398" s="875"/>
      <c r="H398" s="875"/>
    </row>
    <row r="399" spans="2:8" ht="15" customHeight="1">
      <c r="B399" s="887"/>
      <c r="C399" s="875"/>
      <c r="D399" s="875"/>
      <c r="E399" s="875"/>
      <c r="F399" s="875"/>
      <c r="G399" s="875"/>
      <c r="H399" s="875"/>
    </row>
    <row r="400" spans="2:8" ht="15" customHeight="1">
      <c r="B400" s="887"/>
      <c r="C400" s="875"/>
      <c r="D400" s="875"/>
      <c r="E400" s="875"/>
      <c r="F400" s="875"/>
      <c r="G400" s="875"/>
      <c r="H400" s="875"/>
    </row>
    <row r="401" spans="2:8" ht="15" customHeight="1">
      <c r="B401" s="887"/>
      <c r="C401" s="875"/>
      <c r="D401" s="875"/>
      <c r="E401" s="875"/>
      <c r="F401" s="875"/>
      <c r="G401" s="875"/>
      <c r="H401" s="875"/>
    </row>
    <row r="402" spans="2:8" ht="15" customHeight="1">
      <c r="B402" s="887"/>
      <c r="C402" s="875"/>
      <c r="D402" s="875"/>
      <c r="E402" s="875"/>
      <c r="F402" s="875"/>
      <c r="G402" s="875"/>
      <c r="H402" s="875"/>
    </row>
    <row r="403" spans="2:8" ht="15" customHeight="1">
      <c r="B403" s="887"/>
      <c r="C403" s="875"/>
      <c r="D403" s="875"/>
      <c r="E403" s="875"/>
      <c r="F403" s="875"/>
      <c r="G403" s="875"/>
      <c r="H403" s="875"/>
    </row>
    <row r="404" spans="2:8" ht="15" customHeight="1">
      <c r="B404" s="887"/>
      <c r="C404" s="875"/>
      <c r="D404" s="875"/>
      <c r="E404" s="875"/>
      <c r="F404" s="875"/>
      <c r="G404" s="875"/>
      <c r="H404" s="875"/>
    </row>
    <row r="405" spans="2:8" ht="15" customHeight="1">
      <c r="B405" s="887"/>
      <c r="C405" s="875"/>
      <c r="D405" s="875"/>
      <c r="E405" s="875"/>
      <c r="F405" s="875"/>
      <c r="G405" s="875"/>
      <c r="H405" s="875"/>
    </row>
    <row r="406" spans="2:8" ht="15" customHeight="1">
      <c r="B406" s="887"/>
      <c r="C406" s="875"/>
      <c r="D406" s="875"/>
      <c r="E406" s="875"/>
      <c r="F406" s="875"/>
      <c r="G406" s="875"/>
      <c r="H406" s="875"/>
    </row>
    <row r="407" spans="2:8" ht="15" customHeight="1">
      <c r="B407" s="887"/>
      <c r="C407" s="875"/>
      <c r="D407" s="875"/>
      <c r="E407" s="875"/>
      <c r="F407" s="875"/>
      <c r="G407" s="875"/>
      <c r="H407" s="875"/>
    </row>
    <row r="408" spans="2:8" ht="15" customHeight="1">
      <c r="B408" s="887"/>
      <c r="C408" s="875"/>
      <c r="D408" s="875"/>
      <c r="E408" s="875"/>
      <c r="F408" s="875"/>
      <c r="G408" s="875"/>
      <c r="H408" s="875"/>
    </row>
    <row r="409" spans="2:8" ht="15" customHeight="1">
      <c r="B409" s="887"/>
      <c r="C409" s="875"/>
      <c r="D409" s="875"/>
      <c r="E409" s="875"/>
      <c r="F409" s="875"/>
      <c r="G409" s="875"/>
      <c r="H409" s="875"/>
    </row>
    <row r="410" spans="2:8" ht="15" customHeight="1">
      <c r="B410" s="887"/>
      <c r="C410" s="875"/>
      <c r="D410" s="875"/>
      <c r="E410" s="875"/>
      <c r="F410" s="875"/>
      <c r="G410" s="875"/>
      <c r="H410" s="875"/>
    </row>
    <row r="411" spans="2:8" ht="15" customHeight="1">
      <c r="B411" s="887"/>
      <c r="C411" s="875"/>
      <c r="D411" s="875"/>
      <c r="E411" s="875"/>
      <c r="F411" s="875"/>
      <c r="G411" s="875"/>
      <c r="H411" s="875"/>
    </row>
    <row r="412" spans="2:8" ht="15" customHeight="1">
      <c r="B412" s="887"/>
      <c r="C412" s="875"/>
      <c r="D412" s="875"/>
      <c r="E412" s="875"/>
      <c r="F412" s="875"/>
      <c r="G412" s="875"/>
      <c r="H412" s="875"/>
    </row>
    <row r="413" spans="2:8" ht="15" customHeight="1">
      <c r="B413" s="887"/>
      <c r="C413" s="875"/>
      <c r="D413" s="875"/>
      <c r="E413" s="875"/>
      <c r="F413" s="875"/>
      <c r="G413" s="875"/>
      <c r="H413" s="875"/>
    </row>
    <row r="414" spans="2:8" ht="15" customHeight="1">
      <c r="B414" s="887"/>
      <c r="C414" s="875"/>
      <c r="D414" s="875"/>
      <c r="E414" s="875"/>
      <c r="F414" s="875"/>
      <c r="G414" s="875"/>
      <c r="H414" s="875"/>
    </row>
    <row r="415" spans="2:8" ht="15" customHeight="1">
      <c r="B415" s="887"/>
      <c r="C415" s="875"/>
      <c r="D415" s="875"/>
      <c r="E415" s="875"/>
      <c r="F415" s="875"/>
      <c r="G415" s="875"/>
      <c r="H415" s="875"/>
    </row>
    <row r="416" spans="2:8" ht="15" customHeight="1">
      <c r="B416" s="887"/>
      <c r="C416" s="875"/>
      <c r="D416" s="875"/>
      <c r="E416" s="875"/>
      <c r="F416" s="875"/>
      <c r="G416" s="875"/>
      <c r="H416" s="875"/>
    </row>
    <row r="417" spans="2:8" ht="15" customHeight="1">
      <c r="B417" s="887"/>
      <c r="C417" s="875"/>
      <c r="D417" s="875"/>
      <c r="E417" s="875"/>
      <c r="F417" s="875"/>
      <c r="G417" s="875"/>
      <c r="H417" s="875"/>
    </row>
    <row r="418" spans="2:8" ht="15" customHeight="1">
      <c r="B418" s="887"/>
      <c r="C418" s="875"/>
      <c r="D418" s="875"/>
      <c r="E418" s="875"/>
      <c r="F418" s="875"/>
      <c r="G418" s="875"/>
      <c r="H418" s="875"/>
    </row>
    <row r="419" spans="2:8" ht="15" customHeight="1">
      <c r="B419" s="887"/>
      <c r="C419" s="875"/>
      <c r="D419" s="875"/>
      <c r="E419" s="875"/>
      <c r="F419" s="875"/>
      <c r="G419" s="875"/>
      <c r="H419" s="875"/>
    </row>
    <row r="420" spans="2:8" ht="15" customHeight="1">
      <c r="B420" s="887"/>
      <c r="C420" s="875"/>
      <c r="D420" s="875"/>
      <c r="E420" s="875"/>
      <c r="F420" s="875"/>
      <c r="G420" s="875"/>
      <c r="H420" s="875"/>
    </row>
    <row r="421" spans="2:8" ht="15" customHeight="1">
      <c r="B421" s="887"/>
      <c r="C421" s="875"/>
      <c r="D421" s="875"/>
      <c r="E421" s="875"/>
      <c r="F421" s="875"/>
      <c r="G421" s="875"/>
      <c r="H421" s="875"/>
    </row>
    <row r="422" spans="2:8" ht="15" customHeight="1">
      <c r="B422" s="887"/>
      <c r="C422" s="875"/>
      <c r="D422" s="875"/>
      <c r="E422" s="875"/>
      <c r="F422" s="875"/>
      <c r="G422" s="875"/>
      <c r="H422" s="875"/>
    </row>
    <row r="423" spans="2:8" ht="15" customHeight="1">
      <c r="B423" s="887"/>
      <c r="C423" s="875"/>
      <c r="D423" s="875"/>
      <c r="E423" s="875"/>
      <c r="F423" s="875"/>
      <c r="G423" s="875"/>
      <c r="H423" s="875"/>
    </row>
    <row r="424" spans="2:8" ht="15" customHeight="1">
      <c r="B424" s="887"/>
      <c r="C424" s="875"/>
      <c r="D424" s="875"/>
      <c r="E424" s="875"/>
      <c r="F424" s="875"/>
      <c r="G424" s="875"/>
      <c r="H424" s="875"/>
    </row>
    <row r="425" spans="2:8" ht="15" customHeight="1">
      <c r="B425" s="887"/>
      <c r="C425" s="875"/>
      <c r="D425" s="875"/>
      <c r="E425" s="875"/>
      <c r="F425" s="875"/>
      <c r="G425" s="875"/>
      <c r="H425" s="875"/>
    </row>
    <row r="426" spans="2:8" ht="15" customHeight="1">
      <c r="B426" s="887"/>
      <c r="C426" s="875"/>
      <c r="D426" s="875"/>
      <c r="E426" s="875"/>
      <c r="F426" s="875"/>
      <c r="G426" s="875"/>
      <c r="H426" s="875"/>
    </row>
    <row r="427" spans="2:8" ht="15" customHeight="1">
      <c r="B427" s="887"/>
      <c r="C427" s="875"/>
      <c r="D427" s="875"/>
      <c r="E427" s="875"/>
      <c r="F427" s="875"/>
      <c r="G427" s="875"/>
      <c r="H427" s="875"/>
    </row>
    <row r="428" spans="2:8" ht="15" customHeight="1">
      <c r="B428" s="887"/>
      <c r="C428" s="875"/>
      <c r="D428" s="875"/>
      <c r="E428" s="875"/>
      <c r="F428" s="875"/>
      <c r="G428" s="875"/>
      <c r="H428" s="875"/>
    </row>
    <row r="429" spans="2:8" ht="15" customHeight="1">
      <c r="B429" s="887"/>
      <c r="C429" s="875"/>
      <c r="D429" s="875"/>
      <c r="E429" s="875"/>
      <c r="F429" s="875"/>
      <c r="G429" s="875"/>
      <c r="H429" s="875"/>
    </row>
    <row r="430" spans="2:8" ht="15" customHeight="1">
      <c r="B430" s="887"/>
      <c r="C430" s="875"/>
      <c r="D430" s="875"/>
      <c r="E430" s="875"/>
      <c r="F430" s="875"/>
      <c r="G430" s="875"/>
      <c r="H430" s="875"/>
    </row>
    <row r="431" spans="2:8" ht="15" customHeight="1">
      <c r="B431" s="887"/>
      <c r="C431" s="875"/>
      <c r="D431" s="875"/>
      <c r="E431" s="875"/>
      <c r="F431" s="875"/>
      <c r="G431" s="875"/>
      <c r="H431" s="875"/>
    </row>
    <row r="432" spans="2:8" ht="15" customHeight="1">
      <c r="B432" s="887"/>
      <c r="C432" s="875"/>
      <c r="D432" s="875"/>
      <c r="E432" s="875"/>
      <c r="F432" s="875"/>
      <c r="G432" s="875"/>
      <c r="H432" s="875"/>
    </row>
    <row r="433" spans="2:8" ht="15" customHeight="1">
      <c r="B433" s="887"/>
      <c r="C433" s="875"/>
      <c r="D433" s="875"/>
      <c r="E433" s="875"/>
      <c r="F433" s="875"/>
      <c r="G433" s="875"/>
      <c r="H433" s="875"/>
    </row>
    <row r="434" spans="2:8" ht="15" customHeight="1">
      <c r="B434" s="887"/>
      <c r="C434" s="875"/>
      <c r="D434" s="875"/>
      <c r="E434" s="875"/>
      <c r="F434" s="875"/>
      <c r="G434" s="875"/>
      <c r="H434" s="875"/>
    </row>
    <row r="435" spans="2:8" ht="15" customHeight="1">
      <c r="B435" s="887"/>
      <c r="C435" s="875"/>
      <c r="D435" s="875"/>
      <c r="E435" s="875"/>
      <c r="F435" s="875"/>
      <c r="G435" s="875"/>
      <c r="H435" s="875"/>
    </row>
    <row r="436" spans="2:8" ht="15" customHeight="1">
      <c r="B436" s="887"/>
      <c r="C436" s="875"/>
      <c r="D436" s="875"/>
      <c r="E436" s="875"/>
      <c r="F436" s="875"/>
      <c r="G436" s="875"/>
      <c r="H436" s="875"/>
    </row>
    <row r="437" spans="2:8" ht="15" customHeight="1">
      <c r="B437" s="887"/>
      <c r="C437" s="875"/>
      <c r="D437" s="875"/>
      <c r="E437" s="875"/>
      <c r="F437" s="875"/>
      <c r="G437" s="875"/>
      <c r="H437" s="875"/>
    </row>
    <row r="438" spans="2:8" ht="15" customHeight="1">
      <c r="B438" s="887"/>
      <c r="C438" s="875"/>
      <c r="D438" s="875"/>
      <c r="E438" s="875"/>
      <c r="F438" s="875"/>
      <c r="G438" s="875"/>
      <c r="H438" s="875"/>
    </row>
    <row r="439" spans="2:8" ht="15" customHeight="1">
      <c r="B439" s="887"/>
      <c r="C439" s="875"/>
      <c r="D439" s="875"/>
      <c r="E439" s="875"/>
      <c r="F439" s="875"/>
      <c r="G439" s="875"/>
      <c r="H439" s="875"/>
    </row>
    <row r="440" spans="2:8" ht="15" customHeight="1">
      <c r="B440" s="887"/>
      <c r="C440" s="875"/>
      <c r="D440" s="875"/>
      <c r="E440" s="875"/>
      <c r="F440" s="875"/>
      <c r="G440" s="875"/>
      <c r="H440" s="875"/>
    </row>
    <row r="441" spans="2:8" ht="15" customHeight="1">
      <c r="B441" s="887"/>
      <c r="C441" s="875"/>
      <c r="D441" s="875"/>
      <c r="E441" s="875"/>
      <c r="F441" s="875"/>
      <c r="G441" s="875"/>
      <c r="H441" s="875"/>
    </row>
    <row r="442" spans="2:8" ht="15" customHeight="1">
      <c r="B442" s="887"/>
      <c r="C442" s="875"/>
      <c r="D442" s="875"/>
      <c r="E442" s="875"/>
      <c r="F442" s="875"/>
      <c r="G442" s="875"/>
      <c r="H442" s="875"/>
    </row>
    <row r="443" spans="2:8" ht="15" customHeight="1">
      <c r="B443" s="887"/>
      <c r="C443" s="875"/>
      <c r="D443" s="875"/>
      <c r="E443" s="875"/>
      <c r="F443" s="875"/>
      <c r="G443" s="875"/>
      <c r="H443" s="875"/>
    </row>
    <row r="444" spans="2:8" ht="15" customHeight="1">
      <c r="B444" s="887"/>
      <c r="C444" s="875"/>
      <c r="D444" s="875"/>
      <c r="E444" s="875"/>
      <c r="F444" s="875"/>
      <c r="G444" s="875"/>
      <c r="H444" s="875"/>
    </row>
    <row r="445" spans="2:8" ht="15" customHeight="1">
      <c r="B445" s="887"/>
      <c r="C445" s="875"/>
      <c r="D445" s="875"/>
      <c r="E445" s="875"/>
      <c r="F445" s="875"/>
      <c r="G445" s="875"/>
      <c r="H445" s="875"/>
    </row>
    <row r="446" spans="2:8" ht="15" customHeight="1">
      <c r="B446" s="887"/>
      <c r="C446" s="875"/>
      <c r="D446" s="875"/>
      <c r="E446" s="875"/>
      <c r="F446" s="875"/>
      <c r="G446" s="875"/>
      <c r="H446" s="875"/>
    </row>
    <row r="447" spans="2:8" ht="15" customHeight="1">
      <c r="B447" s="887"/>
      <c r="C447" s="875"/>
      <c r="D447" s="875"/>
      <c r="E447" s="875"/>
      <c r="F447" s="875"/>
      <c r="G447" s="875"/>
      <c r="H447" s="875"/>
    </row>
    <row r="448" spans="2:8" ht="15" customHeight="1">
      <c r="B448" s="887"/>
      <c r="C448" s="875"/>
      <c r="D448" s="875"/>
      <c r="E448" s="875"/>
      <c r="F448" s="875"/>
      <c r="G448" s="875"/>
      <c r="H448" s="875"/>
    </row>
    <row r="449" spans="2:8" ht="15" customHeight="1">
      <c r="B449" s="887"/>
      <c r="C449" s="875"/>
      <c r="D449" s="875"/>
      <c r="E449" s="875"/>
      <c r="F449" s="875"/>
      <c r="G449" s="875"/>
      <c r="H449" s="875"/>
    </row>
    <row r="450" spans="2:8" ht="15" customHeight="1">
      <c r="B450" s="887"/>
      <c r="C450" s="875"/>
      <c r="D450" s="875"/>
      <c r="E450" s="875"/>
      <c r="F450" s="875"/>
      <c r="G450" s="875"/>
      <c r="H450" s="875"/>
    </row>
    <row r="451" spans="2:8" ht="15" customHeight="1">
      <c r="B451" s="887"/>
      <c r="C451" s="875"/>
      <c r="D451" s="875"/>
      <c r="E451" s="875"/>
      <c r="F451" s="875"/>
      <c r="G451" s="875"/>
      <c r="H451" s="875"/>
    </row>
    <row r="452" spans="2:8" ht="15" customHeight="1">
      <c r="B452" s="887"/>
      <c r="C452" s="875"/>
      <c r="D452" s="875"/>
      <c r="E452" s="875"/>
      <c r="F452" s="875"/>
      <c r="G452" s="875"/>
      <c r="H452" s="875"/>
    </row>
    <row r="453" spans="2:8" ht="15" customHeight="1">
      <c r="B453" s="887"/>
      <c r="C453" s="875"/>
      <c r="D453" s="875"/>
      <c r="E453" s="875"/>
      <c r="F453" s="875"/>
      <c r="G453" s="875"/>
      <c r="H453" s="875"/>
    </row>
    <row r="454" spans="2:8" ht="15" customHeight="1">
      <c r="B454" s="887"/>
      <c r="C454" s="875"/>
      <c r="D454" s="875"/>
      <c r="E454" s="875"/>
      <c r="F454" s="875"/>
      <c r="G454" s="875"/>
      <c r="H454" s="875"/>
    </row>
    <row r="455" spans="2:8" ht="15" customHeight="1">
      <c r="B455" s="887"/>
      <c r="C455" s="875"/>
      <c r="D455" s="875"/>
      <c r="E455" s="875"/>
      <c r="F455" s="875"/>
      <c r="G455" s="875"/>
      <c r="H455" s="875"/>
    </row>
    <row r="456" spans="2:8" ht="15" customHeight="1">
      <c r="B456" s="887"/>
      <c r="C456" s="875"/>
      <c r="D456" s="875"/>
      <c r="E456" s="875"/>
      <c r="F456" s="875"/>
      <c r="G456" s="875"/>
      <c r="H456" s="875"/>
    </row>
    <row r="457" spans="2:8" ht="15" customHeight="1">
      <c r="B457" s="887"/>
      <c r="C457" s="875"/>
      <c r="D457" s="875"/>
      <c r="E457" s="875"/>
      <c r="F457" s="875"/>
      <c r="G457" s="875"/>
      <c r="H457" s="875"/>
    </row>
    <row r="458" spans="2:8" ht="15" customHeight="1">
      <c r="B458" s="887"/>
      <c r="C458" s="875"/>
      <c r="D458" s="875"/>
      <c r="E458" s="875"/>
      <c r="F458" s="875"/>
      <c r="G458" s="875"/>
      <c r="H458" s="875"/>
    </row>
    <row r="459" spans="2:8" ht="15" customHeight="1">
      <c r="B459" s="887"/>
      <c r="C459" s="875"/>
      <c r="D459" s="875"/>
      <c r="E459" s="875"/>
      <c r="F459" s="875"/>
      <c r="G459" s="875"/>
      <c r="H459" s="875"/>
    </row>
    <row r="460" spans="2:8" ht="15" customHeight="1">
      <c r="B460" s="887"/>
      <c r="C460" s="875"/>
      <c r="D460" s="875"/>
      <c r="E460" s="875"/>
      <c r="F460" s="875"/>
      <c r="G460" s="875"/>
      <c r="H460" s="875"/>
    </row>
    <row r="461" spans="2:8" ht="15" customHeight="1">
      <c r="B461" s="887"/>
      <c r="C461" s="875"/>
      <c r="D461" s="875"/>
      <c r="E461" s="875"/>
      <c r="F461" s="875"/>
      <c r="G461" s="875"/>
      <c r="H461" s="875"/>
    </row>
    <row r="462" spans="2:8" ht="15" customHeight="1">
      <c r="B462" s="887"/>
      <c r="C462" s="875"/>
      <c r="D462" s="875"/>
      <c r="E462" s="875"/>
      <c r="F462" s="875"/>
      <c r="G462" s="875"/>
      <c r="H462" s="875"/>
    </row>
    <row r="463" spans="2:8" ht="15" customHeight="1">
      <c r="B463" s="887"/>
      <c r="C463" s="875"/>
      <c r="D463" s="875"/>
      <c r="E463" s="875"/>
      <c r="F463" s="875"/>
      <c r="G463" s="875"/>
      <c r="H463" s="875"/>
    </row>
    <row r="464" spans="2:8" ht="15" customHeight="1">
      <c r="B464" s="887"/>
      <c r="C464" s="875"/>
      <c r="D464" s="875"/>
      <c r="E464" s="875"/>
      <c r="F464" s="875"/>
      <c r="G464" s="875"/>
      <c r="H464" s="875"/>
    </row>
    <row r="465" spans="2:8" ht="15" customHeight="1">
      <c r="B465" s="887"/>
      <c r="C465" s="875"/>
      <c r="D465" s="875"/>
      <c r="E465" s="875"/>
      <c r="F465" s="875"/>
      <c r="G465" s="875"/>
      <c r="H465" s="875"/>
    </row>
    <row r="466" spans="2:8" ht="15" customHeight="1">
      <c r="B466" s="887"/>
      <c r="C466" s="875"/>
      <c r="D466" s="875"/>
      <c r="E466" s="875"/>
      <c r="F466" s="875"/>
      <c r="G466" s="875"/>
      <c r="H466" s="875"/>
    </row>
    <row r="467" spans="2:8" ht="15" customHeight="1">
      <c r="B467" s="887"/>
      <c r="C467" s="875"/>
      <c r="D467" s="875"/>
      <c r="E467" s="875"/>
      <c r="F467" s="875"/>
      <c r="G467" s="875"/>
      <c r="H467" s="875"/>
    </row>
    <row r="468" spans="2:8" ht="15" customHeight="1">
      <c r="B468" s="887"/>
      <c r="C468" s="875"/>
      <c r="D468" s="875"/>
      <c r="E468" s="875"/>
      <c r="F468" s="875"/>
      <c r="G468" s="875"/>
      <c r="H468" s="875"/>
    </row>
    <row r="469" spans="2:8" ht="15" customHeight="1">
      <c r="B469" s="887"/>
      <c r="C469" s="875"/>
      <c r="D469" s="875"/>
      <c r="E469" s="875"/>
      <c r="F469" s="875"/>
      <c r="G469" s="875"/>
      <c r="H469" s="875"/>
    </row>
    <row r="470" spans="2:8" ht="15" customHeight="1">
      <c r="B470" s="887"/>
      <c r="C470" s="875"/>
      <c r="D470" s="875"/>
      <c r="E470" s="875"/>
      <c r="F470" s="875"/>
      <c r="G470" s="875"/>
      <c r="H470" s="875"/>
    </row>
    <row r="471" spans="2:8" ht="15" customHeight="1">
      <c r="B471" s="887"/>
      <c r="C471" s="875"/>
      <c r="D471" s="875"/>
      <c r="E471" s="875"/>
      <c r="F471" s="875"/>
      <c r="G471" s="875"/>
      <c r="H471" s="875"/>
    </row>
    <row r="472" spans="2:8" ht="15" customHeight="1">
      <c r="B472" s="887"/>
      <c r="C472" s="875"/>
      <c r="D472" s="875"/>
      <c r="E472" s="875"/>
      <c r="F472" s="875"/>
      <c r="G472" s="875"/>
      <c r="H472" s="875"/>
    </row>
    <row r="473" spans="2:8" ht="15" customHeight="1">
      <c r="B473" s="887"/>
      <c r="C473" s="875"/>
      <c r="D473" s="875"/>
      <c r="E473" s="875"/>
      <c r="F473" s="875"/>
      <c r="G473" s="875"/>
      <c r="H473" s="875"/>
    </row>
    <row r="474" spans="2:8" ht="15" customHeight="1">
      <c r="B474" s="887"/>
      <c r="C474" s="875"/>
      <c r="D474" s="875"/>
      <c r="E474" s="875"/>
      <c r="F474" s="875"/>
      <c r="G474" s="875"/>
      <c r="H474" s="875"/>
    </row>
    <row r="475" spans="2:8" ht="15" customHeight="1">
      <c r="B475" s="887"/>
      <c r="C475" s="875"/>
      <c r="D475" s="875"/>
      <c r="E475" s="875"/>
      <c r="F475" s="875"/>
      <c r="G475" s="875"/>
      <c r="H475" s="875"/>
    </row>
    <row r="476" spans="2:8" ht="15" customHeight="1">
      <c r="B476" s="887"/>
      <c r="C476" s="875"/>
      <c r="D476" s="875"/>
      <c r="E476" s="875"/>
      <c r="F476" s="875"/>
      <c r="G476" s="875"/>
      <c r="H476" s="875"/>
    </row>
    <row r="477" spans="2:8" ht="15" customHeight="1">
      <c r="B477" s="887"/>
      <c r="C477" s="875"/>
      <c r="D477" s="875"/>
      <c r="E477" s="875"/>
      <c r="F477" s="875"/>
      <c r="G477" s="875"/>
      <c r="H477" s="875"/>
    </row>
    <row r="478" spans="2:8" ht="15" customHeight="1">
      <c r="B478" s="887"/>
      <c r="C478" s="875"/>
      <c r="D478" s="875"/>
      <c r="E478" s="875"/>
      <c r="F478" s="875"/>
      <c r="G478" s="875"/>
      <c r="H478" s="875"/>
    </row>
    <row r="479" spans="2:8" ht="15" customHeight="1">
      <c r="B479" s="887"/>
      <c r="C479" s="875"/>
      <c r="D479" s="875"/>
      <c r="E479" s="875"/>
      <c r="F479" s="875"/>
      <c r="G479" s="875"/>
      <c r="H479" s="875"/>
    </row>
    <row r="480" spans="2:8" ht="15" customHeight="1">
      <c r="B480" s="887"/>
      <c r="C480" s="875"/>
      <c r="D480" s="875"/>
      <c r="E480" s="875"/>
      <c r="F480" s="875"/>
      <c r="G480" s="875"/>
      <c r="H480" s="875"/>
    </row>
    <row r="481" spans="2:8" ht="15" customHeight="1">
      <c r="B481" s="887"/>
      <c r="C481" s="875"/>
      <c r="D481" s="875"/>
      <c r="E481" s="875"/>
      <c r="F481" s="875"/>
      <c r="G481" s="875"/>
      <c r="H481" s="875"/>
    </row>
    <row r="482" spans="2:8" ht="15" customHeight="1">
      <c r="B482" s="887"/>
      <c r="C482" s="875"/>
      <c r="D482" s="875"/>
      <c r="E482" s="875"/>
      <c r="F482" s="875"/>
      <c r="G482" s="875"/>
      <c r="H482" s="875"/>
    </row>
    <row r="483" spans="2:8" ht="15" customHeight="1">
      <c r="B483" s="887"/>
      <c r="C483" s="875"/>
      <c r="D483" s="875"/>
      <c r="E483" s="875"/>
      <c r="F483" s="875"/>
      <c r="G483" s="875"/>
      <c r="H483" s="875"/>
    </row>
    <row r="484" spans="2:8" ht="15" customHeight="1">
      <c r="B484" s="887"/>
      <c r="C484" s="875"/>
      <c r="D484" s="875"/>
      <c r="E484" s="875"/>
      <c r="F484" s="875"/>
      <c r="G484" s="875"/>
      <c r="H484" s="875"/>
    </row>
    <row r="485" spans="2:8" ht="15" customHeight="1">
      <c r="B485" s="887"/>
      <c r="C485" s="875"/>
      <c r="D485" s="875"/>
      <c r="E485" s="875"/>
      <c r="F485" s="875"/>
      <c r="G485" s="875"/>
      <c r="H485" s="875"/>
    </row>
    <row r="486" spans="2:8" ht="15" customHeight="1">
      <c r="B486" s="887"/>
      <c r="C486" s="875"/>
      <c r="D486" s="875"/>
      <c r="E486" s="875"/>
      <c r="F486" s="875"/>
      <c r="G486" s="875"/>
      <c r="H486" s="875"/>
    </row>
    <row r="487" spans="2:8" ht="15" customHeight="1">
      <c r="B487" s="887"/>
      <c r="C487" s="875"/>
      <c r="D487" s="875"/>
      <c r="E487" s="875"/>
      <c r="F487" s="875"/>
      <c r="G487" s="875"/>
      <c r="H487" s="875"/>
    </row>
    <row r="488" spans="2:8" ht="15" customHeight="1">
      <c r="B488" s="887"/>
      <c r="C488" s="875"/>
      <c r="D488" s="875"/>
      <c r="E488" s="875"/>
      <c r="F488" s="875"/>
      <c r="G488" s="875"/>
      <c r="H488" s="875"/>
    </row>
    <row r="489" spans="2:8" ht="15" customHeight="1">
      <c r="B489" s="887"/>
      <c r="C489" s="875"/>
      <c r="D489" s="875"/>
      <c r="E489" s="875"/>
      <c r="F489" s="875"/>
      <c r="G489" s="875"/>
      <c r="H489" s="875"/>
    </row>
    <row r="490" spans="2:8" ht="15" customHeight="1">
      <c r="B490" s="887"/>
      <c r="C490" s="875"/>
      <c r="D490" s="875"/>
      <c r="E490" s="875"/>
      <c r="F490" s="875"/>
      <c r="G490" s="875"/>
      <c r="H490" s="875"/>
    </row>
    <row r="491" spans="2:8" ht="15" customHeight="1">
      <c r="B491" s="887"/>
      <c r="C491" s="875"/>
      <c r="D491" s="875"/>
      <c r="E491" s="875"/>
      <c r="F491" s="875"/>
      <c r="G491" s="875"/>
      <c r="H491" s="875"/>
    </row>
    <row r="492" spans="2:8" ht="15" customHeight="1">
      <c r="B492" s="887"/>
      <c r="C492" s="875"/>
      <c r="D492" s="875"/>
      <c r="E492" s="875"/>
      <c r="F492" s="875"/>
      <c r="G492" s="875"/>
      <c r="H492" s="875"/>
    </row>
    <row r="493" spans="2:8" ht="15" customHeight="1">
      <c r="B493" s="887"/>
      <c r="C493" s="875"/>
      <c r="D493" s="875"/>
      <c r="E493" s="875"/>
      <c r="F493" s="875"/>
      <c r="G493" s="875"/>
      <c r="H493" s="875"/>
    </row>
    <row r="494" spans="2:8" ht="15" customHeight="1">
      <c r="B494" s="887"/>
      <c r="C494" s="875"/>
      <c r="D494" s="875"/>
      <c r="E494" s="875"/>
      <c r="F494" s="875"/>
      <c r="G494" s="875"/>
      <c r="H494" s="875"/>
    </row>
    <row r="495" spans="2:8" ht="15" customHeight="1">
      <c r="B495" s="887"/>
      <c r="C495" s="875"/>
      <c r="D495" s="875"/>
      <c r="E495" s="875"/>
      <c r="F495" s="875"/>
      <c r="G495" s="875"/>
      <c r="H495" s="875"/>
    </row>
    <row r="496" spans="2:8" ht="15" customHeight="1">
      <c r="B496" s="887"/>
      <c r="C496" s="875"/>
      <c r="D496" s="875"/>
      <c r="E496" s="875"/>
      <c r="F496" s="875"/>
      <c r="G496" s="875"/>
      <c r="H496" s="875"/>
    </row>
    <row r="497" spans="2:8" ht="15" customHeight="1">
      <c r="B497" s="887"/>
      <c r="C497" s="875"/>
      <c r="D497" s="875"/>
      <c r="E497" s="875"/>
      <c r="F497" s="875"/>
      <c r="G497" s="875"/>
      <c r="H497" s="875"/>
    </row>
    <row r="498" spans="2:8" ht="15" customHeight="1">
      <c r="B498" s="887"/>
      <c r="C498" s="875"/>
      <c r="D498" s="875"/>
      <c r="E498" s="875"/>
      <c r="F498" s="875"/>
      <c r="G498" s="875"/>
      <c r="H498" s="875"/>
    </row>
    <row r="499" spans="2:8" ht="15" customHeight="1">
      <c r="B499" s="887"/>
      <c r="C499" s="875"/>
      <c r="D499" s="875"/>
      <c r="E499" s="875"/>
      <c r="F499" s="875"/>
      <c r="G499" s="875"/>
      <c r="H499" s="875"/>
    </row>
    <row r="500" spans="2:8" ht="15" customHeight="1">
      <c r="B500" s="887"/>
      <c r="C500" s="875"/>
      <c r="D500" s="875"/>
      <c r="E500" s="875"/>
      <c r="F500" s="875"/>
      <c r="G500" s="875"/>
      <c r="H500" s="875"/>
    </row>
    <row r="501" spans="2:8" ht="15" customHeight="1">
      <c r="B501" s="887"/>
      <c r="C501" s="875"/>
      <c r="D501" s="875"/>
      <c r="E501" s="875"/>
      <c r="F501" s="875"/>
      <c r="G501" s="875"/>
      <c r="H501" s="875"/>
    </row>
    <row r="502" spans="2:8" ht="15" customHeight="1">
      <c r="B502" s="887"/>
      <c r="C502" s="875"/>
      <c r="D502" s="875"/>
      <c r="E502" s="875"/>
      <c r="F502" s="875"/>
      <c r="G502" s="875"/>
      <c r="H502" s="875"/>
    </row>
    <row r="503" spans="2:8" ht="15" customHeight="1">
      <c r="B503" s="887"/>
      <c r="C503" s="875"/>
      <c r="D503" s="875"/>
      <c r="E503" s="875"/>
      <c r="F503" s="875"/>
      <c r="G503" s="875"/>
      <c r="H503" s="875"/>
    </row>
    <row r="504" spans="2:8" ht="15" customHeight="1">
      <c r="B504" s="887"/>
      <c r="C504" s="875"/>
      <c r="D504" s="875"/>
      <c r="E504" s="875"/>
      <c r="F504" s="875"/>
      <c r="G504" s="875"/>
      <c r="H504" s="875"/>
    </row>
  </sheetData>
  <mergeCells count="9">
    <mergeCell ref="B1:G1"/>
    <mergeCell ref="B2:G2"/>
    <mergeCell ref="B37:H37"/>
    <mergeCell ref="B40:G40"/>
    <mergeCell ref="B88:H88"/>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85" zoomScaleNormal="100" zoomScaleSheetLayoutView="85" workbookViewId="0">
      <selection sqref="A1:G1"/>
    </sheetView>
  </sheetViews>
  <sheetFormatPr defaultRowHeight="12.75"/>
  <cols>
    <col min="1" max="1" width="8.88671875" style="893"/>
    <col min="2" max="2" width="14.5546875" style="893" customWidth="1"/>
    <col min="3" max="9" width="13" style="893" customWidth="1"/>
    <col min="10" max="257" width="8.88671875" style="893"/>
    <col min="258" max="258" width="14.5546875" style="893" customWidth="1"/>
    <col min="259" max="265" width="13" style="893" customWidth="1"/>
    <col min="266" max="513" width="8.88671875" style="893"/>
    <col min="514" max="514" width="14.5546875" style="893" customWidth="1"/>
    <col min="515" max="521" width="13" style="893" customWidth="1"/>
    <col min="522" max="769" width="8.88671875" style="893"/>
    <col min="770" max="770" width="14.5546875" style="893" customWidth="1"/>
    <col min="771" max="777" width="13" style="893" customWidth="1"/>
    <col min="778" max="1025" width="8.88671875" style="893"/>
    <col min="1026" max="1026" width="14.5546875" style="893" customWidth="1"/>
    <col min="1027" max="1033" width="13" style="893" customWidth="1"/>
    <col min="1034" max="1281" width="8.88671875" style="893"/>
    <col min="1282" max="1282" width="14.5546875" style="893" customWidth="1"/>
    <col min="1283" max="1289" width="13" style="893" customWidth="1"/>
    <col min="1290" max="1537" width="8.88671875" style="893"/>
    <col min="1538" max="1538" width="14.5546875" style="893" customWidth="1"/>
    <col min="1539" max="1545" width="13" style="893" customWidth="1"/>
    <col min="1546" max="1793" width="8.88671875" style="893"/>
    <col min="1794" max="1794" width="14.5546875" style="893" customWidth="1"/>
    <col min="1795" max="1801" width="13" style="893" customWidth="1"/>
    <col min="1802" max="2049" width="8.88671875" style="893"/>
    <col min="2050" max="2050" width="14.5546875" style="893" customWidth="1"/>
    <col min="2051" max="2057" width="13" style="893" customWidth="1"/>
    <col min="2058" max="2305" width="8.88671875" style="893"/>
    <col min="2306" max="2306" width="14.5546875" style="893" customWidth="1"/>
    <col min="2307" max="2313" width="13" style="893" customWidth="1"/>
    <col min="2314" max="2561" width="8.88671875" style="893"/>
    <col min="2562" max="2562" width="14.5546875" style="893" customWidth="1"/>
    <col min="2563" max="2569" width="13" style="893" customWidth="1"/>
    <col min="2570" max="2817" width="8.88671875" style="893"/>
    <col min="2818" max="2818" width="14.5546875" style="893" customWidth="1"/>
    <col min="2819" max="2825" width="13" style="893" customWidth="1"/>
    <col min="2826" max="3073" width="8.88671875" style="893"/>
    <col min="3074" max="3074" width="14.5546875" style="893" customWidth="1"/>
    <col min="3075" max="3081" width="13" style="893" customWidth="1"/>
    <col min="3082" max="3329" width="8.88671875" style="893"/>
    <col min="3330" max="3330" width="14.5546875" style="893" customWidth="1"/>
    <col min="3331" max="3337" width="13" style="893" customWidth="1"/>
    <col min="3338" max="3585" width="8.88671875" style="893"/>
    <col min="3586" max="3586" width="14.5546875" style="893" customWidth="1"/>
    <col min="3587" max="3593" width="13" style="893" customWidth="1"/>
    <col min="3594" max="3841" width="8.88671875" style="893"/>
    <col min="3842" max="3842" width="14.5546875" style="893" customWidth="1"/>
    <col min="3843" max="3849" width="13" style="893" customWidth="1"/>
    <col min="3850" max="4097" width="8.88671875" style="893"/>
    <col min="4098" max="4098" width="14.5546875" style="893" customWidth="1"/>
    <col min="4099" max="4105" width="13" style="893" customWidth="1"/>
    <col min="4106" max="4353" width="8.88671875" style="893"/>
    <col min="4354" max="4354" width="14.5546875" style="893" customWidth="1"/>
    <col min="4355" max="4361" width="13" style="893" customWidth="1"/>
    <col min="4362" max="4609" width="8.88671875" style="893"/>
    <col min="4610" max="4610" width="14.5546875" style="893" customWidth="1"/>
    <col min="4611" max="4617" width="13" style="893" customWidth="1"/>
    <col min="4618" max="4865" width="8.88671875" style="893"/>
    <col min="4866" max="4866" width="14.5546875" style="893" customWidth="1"/>
    <col min="4867" max="4873" width="13" style="893" customWidth="1"/>
    <col min="4874" max="5121" width="8.88671875" style="893"/>
    <col min="5122" max="5122" width="14.5546875" style="893" customWidth="1"/>
    <col min="5123" max="5129" width="13" style="893" customWidth="1"/>
    <col min="5130" max="5377" width="8.88671875" style="893"/>
    <col min="5378" max="5378" width="14.5546875" style="893" customWidth="1"/>
    <col min="5379" max="5385" width="13" style="893" customWidth="1"/>
    <col min="5386" max="5633" width="8.88671875" style="893"/>
    <col min="5634" max="5634" width="14.5546875" style="893" customWidth="1"/>
    <col min="5635" max="5641" width="13" style="893" customWidth="1"/>
    <col min="5642" max="5889" width="8.88671875" style="893"/>
    <col min="5890" max="5890" width="14.5546875" style="893" customWidth="1"/>
    <col min="5891" max="5897" width="13" style="893" customWidth="1"/>
    <col min="5898" max="6145" width="8.88671875" style="893"/>
    <col min="6146" max="6146" width="14.5546875" style="893" customWidth="1"/>
    <col min="6147" max="6153" width="13" style="893" customWidth="1"/>
    <col min="6154" max="6401" width="8.88671875" style="893"/>
    <col min="6402" max="6402" width="14.5546875" style="893" customWidth="1"/>
    <col min="6403" max="6409" width="13" style="893" customWidth="1"/>
    <col min="6410" max="6657" width="8.88671875" style="893"/>
    <col min="6658" max="6658" width="14.5546875" style="893" customWidth="1"/>
    <col min="6659" max="6665" width="13" style="893" customWidth="1"/>
    <col min="6666" max="6913" width="8.88671875" style="893"/>
    <col min="6914" max="6914" width="14.5546875" style="893" customWidth="1"/>
    <col min="6915" max="6921" width="13" style="893" customWidth="1"/>
    <col min="6922" max="7169" width="8.88671875" style="893"/>
    <col min="7170" max="7170" width="14.5546875" style="893" customWidth="1"/>
    <col min="7171" max="7177" width="13" style="893" customWidth="1"/>
    <col min="7178" max="7425" width="8.88671875" style="893"/>
    <col min="7426" max="7426" width="14.5546875" style="893" customWidth="1"/>
    <col min="7427" max="7433" width="13" style="893" customWidth="1"/>
    <col min="7434" max="7681" width="8.88671875" style="893"/>
    <col min="7682" max="7682" width="14.5546875" style="893" customWidth="1"/>
    <col min="7683" max="7689" width="13" style="893" customWidth="1"/>
    <col min="7690" max="7937" width="8.88671875" style="893"/>
    <col min="7938" max="7938" width="14.5546875" style="893" customWidth="1"/>
    <col min="7939" max="7945" width="13" style="893" customWidth="1"/>
    <col min="7946" max="8193" width="8.88671875" style="893"/>
    <col min="8194" max="8194" width="14.5546875" style="893" customWidth="1"/>
    <col min="8195" max="8201" width="13" style="893" customWidth="1"/>
    <col min="8202" max="8449" width="8.88671875" style="893"/>
    <col min="8450" max="8450" width="14.5546875" style="893" customWidth="1"/>
    <col min="8451" max="8457" width="13" style="893" customWidth="1"/>
    <col min="8458" max="8705" width="8.88671875" style="893"/>
    <col min="8706" max="8706" width="14.5546875" style="893" customWidth="1"/>
    <col min="8707" max="8713" width="13" style="893" customWidth="1"/>
    <col min="8714" max="8961" width="8.88671875" style="893"/>
    <col min="8962" max="8962" width="14.5546875" style="893" customWidth="1"/>
    <col min="8963" max="8969" width="13" style="893" customWidth="1"/>
    <col min="8970" max="9217" width="8.88671875" style="893"/>
    <col min="9218" max="9218" width="14.5546875" style="893" customWidth="1"/>
    <col min="9219" max="9225" width="13" style="893" customWidth="1"/>
    <col min="9226" max="9473" width="8.88671875" style="893"/>
    <col min="9474" max="9474" width="14.5546875" style="893" customWidth="1"/>
    <col min="9475" max="9481" width="13" style="893" customWidth="1"/>
    <col min="9482" max="9729" width="8.88671875" style="893"/>
    <col min="9730" max="9730" width="14.5546875" style="893" customWidth="1"/>
    <col min="9731" max="9737" width="13" style="893" customWidth="1"/>
    <col min="9738" max="9985" width="8.88671875" style="893"/>
    <col min="9986" max="9986" width="14.5546875" style="893" customWidth="1"/>
    <col min="9987" max="9993" width="13" style="893" customWidth="1"/>
    <col min="9994" max="10241" width="8.88671875" style="893"/>
    <col min="10242" max="10242" width="14.5546875" style="893" customWidth="1"/>
    <col min="10243" max="10249" width="13" style="893" customWidth="1"/>
    <col min="10250" max="10497" width="8.88671875" style="893"/>
    <col min="10498" max="10498" width="14.5546875" style="893" customWidth="1"/>
    <col min="10499" max="10505" width="13" style="893" customWidth="1"/>
    <col min="10506" max="10753" width="8.88671875" style="893"/>
    <col min="10754" max="10754" width="14.5546875" style="893" customWidth="1"/>
    <col min="10755" max="10761" width="13" style="893" customWidth="1"/>
    <col min="10762" max="11009" width="8.88671875" style="893"/>
    <col min="11010" max="11010" width="14.5546875" style="893" customWidth="1"/>
    <col min="11011" max="11017" width="13" style="893" customWidth="1"/>
    <col min="11018" max="11265" width="8.88671875" style="893"/>
    <col min="11266" max="11266" width="14.5546875" style="893" customWidth="1"/>
    <col min="11267" max="11273" width="13" style="893" customWidth="1"/>
    <col min="11274" max="11521" width="8.88671875" style="893"/>
    <col min="11522" max="11522" width="14.5546875" style="893" customWidth="1"/>
    <col min="11523" max="11529" width="13" style="893" customWidth="1"/>
    <col min="11530" max="11777" width="8.88671875" style="893"/>
    <col min="11778" max="11778" width="14.5546875" style="893" customWidth="1"/>
    <col min="11779" max="11785" width="13" style="893" customWidth="1"/>
    <col min="11786" max="12033" width="8.88671875" style="893"/>
    <col min="12034" max="12034" width="14.5546875" style="893" customWidth="1"/>
    <col min="12035" max="12041" width="13" style="893" customWidth="1"/>
    <col min="12042" max="12289" width="8.88671875" style="893"/>
    <col min="12290" max="12290" width="14.5546875" style="893" customWidth="1"/>
    <col min="12291" max="12297" width="13" style="893" customWidth="1"/>
    <col min="12298" max="12545" width="8.88671875" style="893"/>
    <col min="12546" max="12546" width="14.5546875" style="893" customWidth="1"/>
    <col min="12547" max="12553" width="13" style="893" customWidth="1"/>
    <col min="12554" max="12801" width="8.88671875" style="893"/>
    <col min="12802" max="12802" width="14.5546875" style="893" customWidth="1"/>
    <col min="12803" max="12809" width="13" style="893" customWidth="1"/>
    <col min="12810" max="13057" width="8.88671875" style="893"/>
    <col min="13058" max="13058" width="14.5546875" style="893" customWidth="1"/>
    <col min="13059" max="13065" width="13" style="893" customWidth="1"/>
    <col min="13066" max="13313" width="8.88671875" style="893"/>
    <col min="13314" max="13314" width="14.5546875" style="893" customWidth="1"/>
    <col min="13315" max="13321" width="13" style="893" customWidth="1"/>
    <col min="13322" max="13569" width="8.88671875" style="893"/>
    <col min="13570" max="13570" width="14.5546875" style="893" customWidth="1"/>
    <col min="13571" max="13577" width="13" style="893" customWidth="1"/>
    <col min="13578" max="13825" width="8.88671875" style="893"/>
    <col min="13826" max="13826" width="14.5546875" style="893" customWidth="1"/>
    <col min="13827" max="13833" width="13" style="893" customWidth="1"/>
    <col min="13834" max="14081" width="8.88671875" style="893"/>
    <col min="14082" max="14082" width="14.5546875" style="893" customWidth="1"/>
    <col min="14083" max="14089" width="13" style="893" customWidth="1"/>
    <col min="14090" max="14337" width="8.88671875" style="893"/>
    <col min="14338" max="14338" width="14.5546875" style="893" customWidth="1"/>
    <col min="14339" max="14345" width="13" style="893" customWidth="1"/>
    <col min="14346" max="14593" width="8.88671875" style="893"/>
    <col min="14594" max="14594" width="14.5546875" style="893" customWidth="1"/>
    <col min="14595" max="14601" width="13" style="893" customWidth="1"/>
    <col min="14602" max="14849" width="8.88671875" style="893"/>
    <col min="14850" max="14850" width="14.5546875" style="893" customWidth="1"/>
    <col min="14851" max="14857" width="13" style="893" customWidth="1"/>
    <col min="14858" max="15105" width="8.88671875" style="893"/>
    <col min="15106" max="15106" width="14.5546875" style="893" customWidth="1"/>
    <col min="15107" max="15113" width="13" style="893" customWidth="1"/>
    <col min="15114" max="15361" width="8.88671875" style="893"/>
    <col min="15362" max="15362" width="14.5546875" style="893" customWidth="1"/>
    <col min="15363" max="15369" width="13" style="893" customWidth="1"/>
    <col min="15370" max="15617" width="8.88671875" style="893"/>
    <col min="15618" max="15618" width="14.5546875" style="893" customWidth="1"/>
    <col min="15619" max="15625" width="13" style="893" customWidth="1"/>
    <col min="15626" max="15873" width="8.88671875" style="893"/>
    <col min="15874" max="15874" width="14.5546875" style="893" customWidth="1"/>
    <col min="15875" max="15881" width="13" style="893" customWidth="1"/>
    <col min="15882" max="16129" width="8.88671875" style="893"/>
    <col min="16130" max="16130" width="14.5546875" style="893" customWidth="1"/>
    <col min="16131" max="16137" width="13" style="893" customWidth="1"/>
    <col min="16138" max="16384" width="8.88671875" style="893"/>
  </cols>
  <sheetData>
    <row r="1" spans="1:9" ht="15.75">
      <c r="A1" s="1018" t="str">
        <f>+'Attachment H-30A'!D5</f>
        <v>Transource Maryland, LLC</v>
      </c>
      <c r="B1" s="1024"/>
      <c r="C1" s="1024"/>
      <c r="D1" s="1024"/>
      <c r="E1" s="1024"/>
      <c r="F1" s="1024"/>
      <c r="G1" s="1024"/>
      <c r="I1" s="930" t="str">
        <f>+'Attachment H-30A'!J3</f>
        <v>For  the 12 months ended 12/31/20</v>
      </c>
    </row>
    <row r="2" spans="1:9" ht="15.75">
      <c r="A2" s="1018" t="s">
        <v>818</v>
      </c>
      <c r="B2" s="1018"/>
      <c r="C2" s="1018"/>
      <c r="D2" s="1018"/>
      <c r="E2" s="1018"/>
      <c r="F2" s="1018"/>
      <c r="G2" s="1018"/>
    </row>
    <row r="3" spans="1:9" ht="15.75">
      <c r="A3" s="1018"/>
      <c r="B3" s="1024"/>
      <c r="C3" s="1024"/>
      <c r="D3" s="1024"/>
      <c r="E3" s="1024"/>
      <c r="F3" s="1024"/>
      <c r="G3" s="1024"/>
    </row>
    <row r="4" spans="1:9">
      <c r="B4" s="1020"/>
      <c r="C4" s="1020"/>
      <c r="D4" s="1020"/>
      <c r="E4" s="1020"/>
      <c r="F4" s="1020"/>
      <c r="G4" s="1020"/>
      <c r="H4" s="1020"/>
      <c r="I4" s="1020"/>
    </row>
    <row r="5" spans="1:9" ht="18.75" customHeight="1">
      <c r="B5" s="1021"/>
      <c r="C5" s="1021"/>
      <c r="D5" s="1021"/>
      <c r="E5" s="1021"/>
      <c r="F5" s="894"/>
      <c r="G5" s="894"/>
      <c r="H5" s="894"/>
      <c r="I5" s="894"/>
    </row>
    <row r="6" spans="1:9" ht="49.5" customHeight="1">
      <c r="A6" s="1022" t="s">
        <v>863</v>
      </c>
      <c r="B6" s="1022"/>
      <c r="C6" s="1022"/>
      <c r="D6" s="1022"/>
      <c r="E6" s="1022"/>
      <c r="F6" s="1022"/>
      <c r="G6" s="1022"/>
      <c r="H6" s="1022"/>
      <c r="I6" s="1022"/>
    </row>
    <row r="7" spans="1:9" ht="34.5" customHeight="1">
      <c r="A7" s="895"/>
      <c r="B7" s="895"/>
      <c r="C7" s="895"/>
      <c r="D7" s="895"/>
      <c r="E7" s="895"/>
      <c r="F7" s="895"/>
      <c r="G7" s="895"/>
      <c r="H7" s="895"/>
      <c r="I7" s="895"/>
    </row>
    <row r="8" spans="1:9" ht="18.75" customHeight="1">
      <c r="A8" s="896" t="s">
        <v>805</v>
      </c>
      <c r="B8" s="895"/>
      <c r="C8" s="895"/>
      <c r="D8" s="895"/>
      <c r="E8" s="895"/>
      <c r="F8" s="895"/>
      <c r="G8" s="895"/>
      <c r="H8" s="895"/>
      <c r="I8" s="895"/>
    </row>
    <row r="9" spans="1:9" ht="18.75" customHeight="1">
      <c r="A9" s="895"/>
      <c r="B9" s="895"/>
      <c r="D9" s="895"/>
      <c r="E9" s="1023" t="s">
        <v>199</v>
      </c>
      <c r="F9" s="1023"/>
      <c r="G9" s="895"/>
      <c r="H9" s="895"/>
      <c r="I9" s="895"/>
    </row>
    <row r="10" spans="1:9" ht="18.75" customHeight="1">
      <c r="A10" s="897">
        <v>1</v>
      </c>
      <c r="B10" s="898" t="s">
        <v>812</v>
      </c>
      <c r="C10" s="898"/>
      <c r="D10" s="898"/>
      <c r="E10" s="898" t="str">
        <f>"Attachment 4b, line "&amp;'4b-Ending ADIT'!A67&amp;" Column B"</f>
        <v>Attachment 4b, line 30 Column B</v>
      </c>
      <c r="F10" s="895"/>
      <c r="H10" s="929">
        <v>0</v>
      </c>
      <c r="I10" s="895"/>
    </row>
    <row r="11" spans="1:9" ht="18.75" customHeight="1">
      <c r="A11" s="897">
        <f>+A10+1</f>
        <v>2</v>
      </c>
      <c r="B11" s="898" t="s">
        <v>813</v>
      </c>
      <c r="C11" s="898"/>
      <c r="D11" s="898"/>
      <c r="E11" s="898" t="str">
        <f>"Attachment 4a, line "&amp;'4a-ADIT'!A62&amp;" Column B"</f>
        <v>Attachment 4a, line 26 Column B</v>
      </c>
      <c r="F11" s="895"/>
      <c r="H11" s="929">
        <v>0</v>
      </c>
      <c r="I11" s="895"/>
    </row>
    <row r="12" spans="1:9" ht="18.75" customHeight="1">
      <c r="A12" s="897">
        <f>+A11+1</f>
        <v>3</v>
      </c>
      <c r="B12" s="898" t="s">
        <v>790</v>
      </c>
      <c r="C12" s="898"/>
      <c r="D12" s="898"/>
      <c r="E12" s="895" t="str">
        <f>"Line "&amp;A10&amp;" less Line "&amp;A11</f>
        <v>Line 1 less Line 2</v>
      </c>
      <c r="F12" s="895"/>
      <c r="H12" s="900">
        <f>+H10-H11</f>
        <v>0</v>
      </c>
      <c r="I12" s="895"/>
    </row>
    <row r="13" spans="1:9" ht="18.75" customHeight="1">
      <c r="A13" s="897">
        <f>+A12+1</f>
        <v>4</v>
      </c>
      <c r="B13" s="898" t="s">
        <v>791</v>
      </c>
      <c r="C13" s="898"/>
      <c r="D13" s="898"/>
      <c r="E13" s="895" t="str">
        <f>"Line "&amp;A12&amp;" / 12"</f>
        <v>Line 3 / 12</v>
      </c>
      <c r="F13" s="895"/>
      <c r="H13" s="899">
        <f>+H12/12</f>
        <v>0</v>
      </c>
      <c r="I13" s="895"/>
    </row>
    <row r="14" spans="1:9" ht="18.75" customHeight="1">
      <c r="A14" s="898"/>
      <c r="B14" s="898"/>
      <c r="C14" s="898"/>
      <c r="D14" s="898"/>
      <c r="E14" s="895"/>
      <c r="F14" s="895"/>
      <c r="G14" s="895"/>
      <c r="H14" s="895"/>
      <c r="I14" s="895"/>
    </row>
    <row r="15" spans="1:9" ht="18.75" customHeight="1">
      <c r="A15" s="895"/>
      <c r="B15" s="895"/>
      <c r="C15" s="895"/>
      <c r="D15" s="895"/>
      <c r="E15" s="895"/>
      <c r="F15" s="895"/>
      <c r="G15" s="895"/>
      <c r="H15" s="895"/>
      <c r="I15" s="895"/>
    </row>
    <row r="16" spans="1:9" ht="13.5" customHeight="1">
      <c r="B16" s="901"/>
      <c r="C16" s="901"/>
      <c r="D16" s="901"/>
      <c r="E16" s="901"/>
      <c r="F16" s="901"/>
      <c r="G16" s="901"/>
      <c r="H16" s="901"/>
      <c r="I16" s="901"/>
    </row>
    <row r="17" spans="1:10" ht="15.75">
      <c r="B17" s="902" t="s">
        <v>792</v>
      </c>
      <c r="C17" s="902" t="s">
        <v>793</v>
      </c>
      <c r="D17" s="902" t="s">
        <v>794</v>
      </c>
      <c r="E17" s="902" t="s">
        <v>795</v>
      </c>
      <c r="F17" s="902" t="s">
        <v>796</v>
      </c>
      <c r="G17" s="902" t="s">
        <v>797</v>
      </c>
      <c r="H17" s="902" t="s">
        <v>798</v>
      </c>
      <c r="I17" s="902" t="s">
        <v>799</v>
      </c>
    </row>
    <row r="18" spans="1:10" s="905" customFormat="1" ht="39">
      <c r="A18" s="903" t="s">
        <v>8</v>
      </c>
      <c r="B18" s="925" t="s">
        <v>800</v>
      </c>
      <c r="C18" s="904" t="s">
        <v>806</v>
      </c>
      <c r="D18" s="904" t="s">
        <v>807</v>
      </c>
      <c r="E18" s="904" t="s">
        <v>808</v>
      </c>
      <c r="F18" s="904" t="s">
        <v>809</v>
      </c>
      <c r="G18" s="904" t="s">
        <v>810</v>
      </c>
      <c r="H18" s="925" t="s">
        <v>801</v>
      </c>
      <c r="I18" s="904" t="s">
        <v>811</v>
      </c>
      <c r="J18" s="893"/>
    </row>
    <row r="19" spans="1:10" ht="15">
      <c r="A19" s="897">
        <f>+A13+1</f>
        <v>5</v>
      </c>
      <c r="B19" s="894" t="s">
        <v>763</v>
      </c>
      <c r="C19" s="906">
        <f>+H11</f>
        <v>0</v>
      </c>
      <c r="D19" s="906">
        <f>C19</f>
        <v>0</v>
      </c>
      <c r="E19" s="894"/>
      <c r="F19" s="923">
        <v>365</v>
      </c>
      <c r="G19" s="907">
        <f>F19/$F$19</f>
        <v>1</v>
      </c>
      <c r="H19" s="906">
        <f>C19*G19</f>
        <v>0</v>
      </c>
      <c r="I19" s="906">
        <f>H19</f>
        <v>0</v>
      </c>
    </row>
    <row r="20" spans="1:10" ht="15">
      <c r="A20" s="897">
        <f>+A19+1</f>
        <v>6</v>
      </c>
      <c r="B20" s="894" t="s">
        <v>814</v>
      </c>
      <c r="C20" s="906">
        <f>+$H$13</f>
        <v>0</v>
      </c>
      <c r="D20" s="906">
        <f>D19+C20</f>
        <v>0</v>
      </c>
      <c r="E20" s="922">
        <v>31</v>
      </c>
      <c r="F20" s="923">
        <v>335</v>
      </c>
      <c r="G20" s="907">
        <f t="shared" ref="G20:G31" si="0">F20/$F$19</f>
        <v>0.9178082191780822</v>
      </c>
      <c r="H20" s="906">
        <f t="shared" ref="H20:H31" si="1">C20*G20</f>
        <v>0</v>
      </c>
      <c r="I20" s="906">
        <f>I19+H20</f>
        <v>0</v>
      </c>
    </row>
    <row r="21" spans="1:10" ht="15">
      <c r="A21" s="897">
        <f t="shared" ref="A21:A31" si="2">+A20+1</f>
        <v>7</v>
      </c>
      <c r="B21" s="894" t="s">
        <v>84</v>
      </c>
      <c r="C21" s="906">
        <f t="shared" ref="C21:C31" si="3">+$H$13</f>
        <v>0</v>
      </c>
      <c r="D21" s="906">
        <f>D20+C21</f>
        <v>0</v>
      </c>
      <c r="E21" s="923">
        <v>28</v>
      </c>
      <c r="F21" s="923">
        <v>307</v>
      </c>
      <c r="G21" s="907">
        <f t="shared" si="0"/>
        <v>0.84109589041095889</v>
      </c>
      <c r="H21" s="906">
        <f t="shared" si="1"/>
        <v>0</v>
      </c>
      <c r="I21" s="906">
        <f t="shared" ref="I21:I31" si="4">I20+H21</f>
        <v>0</v>
      </c>
    </row>
    <row r="22" spans="1:10" ht="15">
      <c r="A22" s="897">
        <f t="shared" si="2"/>
        <v>8</v>
      </c>
      <c r="B22" s="894" t="s">
        <v>83</v>
      </c>
      <c r="C22" s="906">
        <f t="shared" si="3"/>
        <v>0</v>
      </c>
      <c r="D22" s="906">
        <f>D21+C22</f>
        <v>0</v>
      </c>
      <c r="E22" s="922">
        <v>31</v>
      </c>
      <c r="F22" s="923">
        <v>276</v>
      </c>
      <c r="G22" s="907">
        <f t="shared" si="0"/>
        <v>0.75616438356164384</v>
      </c>
      <c r="H22" s="906">
        <f t="shared" si="1"/>
        <v>0</v>
      </c>
      <c r="I22" s="906">
        <f t="shared" si="4"/>
        <v>0</v>
      </c>
    </row>
    <row r="23" spans="1:10" ht="15">
      <c r="A23" s="897">
        <f t="shared" si="2"/>
        <v>9</v>
      </c>
      <c r="B23" s="894" t="s">
        <v>76</v>
      </c>
      <c r="C23" s="906">
        <f t="shared" si="3"/>
        <v>0</v>
      </c>
      <c r="D23" s="906">
        <f t="shared" ref="D23:D31" si="5">D22+C23</f>
        <v>0</v>
      </c>
      <c r="E23" s="922">
        <v>30</v>
      </c>
      <c r="F23" s="923">
        <v>246</v>
      </c>
      <c r="G23" s="907">
        <f t="shared" si="0"/>
        <v>0.67397260273972603</v>
      </c>
      <c r="H23" s="906">
        <f t="shared" si="1"/>
        <v>0</v>
      </c>
      <c r="I23" s="906">
        <f t="shared" si="4"/>
        <v>0</v>
      </c>
    </row>
    <row r="24" spans="1:10" ht="15">
      <c r="A24" s="897">
        <f t="shared" si="2"/>
        <v>10</v>
      </c>
      <c r="B24" s="894" t="s">
        <v>75</v>
      </c>
      <c r="C24" s="906">
        <f t="shared" si="3"/>
        <v>0</v>
      </c>
      <c r="D24" s="906">
        <f t="shared" si="5"/>
        <v>0</v>
      </c>
      <c r="E24" s="922">
        <v>31</v>
      </c>
      <c r="F24" s="923">
        <v>215</v>
      </c>
      <c r="G24" s="907">
        <f t="shared" si="0"/>
        <v>0.58904109589041098</v>
      </c>
      <c r="H24" s="906">
        <f t="shared" si="1"/>
        <v>0</v>
      </c>
      <c r="I24" s="906">
        <f>I23+H24</f>
        <v>0</v>
      </c>
    </row>
    <row r="25" spans="1:10" ht="15">
      <c r="A25" s="897">
        <f t="shared" si="2"/>
        <v>11</v>
      </c>
      <c r="B25" s="894" t="s">
        <v>92</v>
      </c>
      <c r="C25" s="906">
        <f t="shared" si="3"/>
        <v>0</v>
      </c>
      <c r="D25" s="906">
        <f t="shared" si="5"/>
        <v>0</v>
      </c>
      <c r="E25" s="922">
        <v>30</v>
      </c>
      <c r="F25" s="923">
        <v>185</v>
      </c>
      <c r="G25" s="907">
        <f t="shared" si="0"/>
        <v>0.50684931506849318</v>
      </c>
      <c r="H25" s="906">
        <f t="shared" si="1"/>
        <v>0</v>
      </c>
      <c r="I25" s="906">
        <f>I24+H25</f>
        <v>0</v>
      </c>
    </row>
    <row r="26" spans="1:10" ht="15">
      <c r="A26" s="897">
        <f t="shared" si="2"/>
        <v>12</v>
      </c>
      <c r="B26" s="894" t="s">
        <v>82</v>
      </c>
      <c r="C26" s="906">
        <f t="shared" si="3"/>
        <v>0</v>
      </c>
      <c r="D26" s="906">
        <f t="shared" si="5"/>
        <v>0</v>
      </c>
      <c r="E26" s="922">
        <v>31</v>
      </c>
      <c r="F26" s="923">
        <v>154</v>
      </c>
      <c r="G26" s="907">
        <f t="shared" si="0"/>
        <v>0.42191780821917807</v>
      </c>
      <c r="H26" s="906">
        <f t="shared" si="1"/>
        <v>0</v>
      </c>
      <c r="I26" s="906">
        <f t="shared" si="4"/>
        <v>0</v>
      </c>
    </row>
    <row r="27" spans="1:10" ht="15">
      <c r="A27" s="897">
        <f t="shared" si="2"/>
        <v>13</v>
      </c>
      <c r="B27" s="894" t="s">
        <v>81</v>
      </c>
      <c r="C27" s="906">
        <f t="shared" si="3"/>
        <v>0</v>
      </c>
      <c r="D27" s="906">
        <f t="shared" si="5"/>
        <v>0</v>
      </c>
      <c r="E27" s="922">
        <v>31</v>
      </c>
      <c r="F27" s="923">
        <v>123</v>
      </c>
      <c r="G27" s="907">
        <f t="shared" si="0"/>
        <v>0.33698630136986302</v>
      </c>
      <c r="H27" s="906">
        <f t="shared" si="1"/>
        <v>0</v>
      </c>
      <c r="I27" s="906">
        <f t="shared" si="4"/>
        <v>0</v>
      </c>
    </row>
    <row r="28" spans="1:10" ht="15">
      <c r="A28" s="897">
        <f t="shared" si="2"/>
        <v>14</v>
      </c>
      <c r="B28" s="894" t="s">
        <v>80</v>
      </c>
      <c r="C28" s="906">
        <f t="shared" si="3"/>
        <v>0</v>
      </c>
      <c r="D28" s="906">
        <f t="shared" si="5"/>
        <v>0</v>
      </c>
      <c r="E28" s="922">
        <v>30</v>
      </c>
      <c r="F28" s="923">
        <v>93</v>
      </c>
      <c r="G28" s="907">
        <f t="shared" si="0"/>
        <v>0.25479452054794521</v>
      </c>
      <c r="H28" s="906">
        <f t="shared" si="1"/>
        <v>0</v>
      </c>
      <c r="I28" s="906">
        <f t="shared" si="4"/>
        <v>0</v>
      </c>
    </row>
    <row r="29" spans="1:10" ht="15">
      <c r="A29" s="897">
        <f t="shared" si="2"/>
        <v>15</v>
      </c>
      <c r="B29" s="894" t="s">
        <v>86</v>
      </c>
      <c r="C29" s="906">
        <f t="shared" si="3"/>
        <v>0</v>
      </c>
      <c r="D29" s="906">
        <f t="shared" si="5"/>
        <v>0</v>
      </c>
      <c r="E29" s="922">
        <v>31</v>
      </c>
      <c r="F29" s="923">
        <v>62</v>
      </c>
      <c r="G29" s="907">
        <f t="shared" si="0"/>
        <v>0.16986301369863013</v>
      </c>
      <c r="H29" s="906">
        <f t="shared" si="1"/>
        <v>0</v>
      </c>
      <c r="I29" s="906">
        <f t="shared" si="4"/>
        <v>0</v>
      </c>
    </row>
    <row r="30" spans="1:10" ht="15">
      <c r="A30" s="897">
        <f t="shared" si="2"/>
        <v>16</v>
      </c>
      <c r="B30" s="894" t="s">
        <v>79</v>
      </c>
      <c r="C30" s="906">
        <f t="shared" si="3"/>
        <v>0</v>
      </c>
      <c r="D30" s="906">
        <f t="shared" si="5"/>
        <v>0</v>
      </c>
      <c r="E30" s="922">
        <v>30</v>
      </c>
      <c r="F30" s="923">
        <v>32</v>
      </c>
      <c r="G30" s="907">
        <f t="shared" si="0"/>
        <v>8.7671232876712329E-2</v>
      </c>
      <c r="H30" s="906">
        <f t="shared" si="1"/>
        <v>0</v>
      </c>
      <c r="I30" s="906">
        <f t="shared" si="4"/>
        <v>0</v>
      </c>
    </row>
    <row r="31" spans="1:10" ht="15">
      <c r="A31" s="897">
        <f t="shared" si="2"/>
        <v>17</v>
      </c>
      <c r="B31" s="894" t="s">
        <v>78</v>
      </c>
      <c r="C31" s="906">
        <f t="shared" si="3"/>
        <v>0</v>
      </c>
      <c r="D31" s="906">
        <f t="shared" si="5"/>
        <v>0</v>
      </c>
      <c r="E31" s="922">
        <v>31</v>
      </c>
      <c r="F31" s="923">
        <f>F30-E31</f>
        <v>1</v>
      </c>
      <c r="G31" s="907">
        <f t="shared" si="0"/>
        <v>2.7397260273972603E-3</v>
      </c>
      <c r="H31" s="906">
        <f t="shared" si="1"/>
        <v>0</v>
      </c>
      <c r="I31" s="906">
        <f t="shared" si="4"/>
        <v>0</v>
      </c>
    </row>
    <row r="32" spans="1:10">
      <c r="A32" s="897"/>
      <c r="B32" s="894"/>
      <c r="C32" s="894"/>
      <c r="D32" s="894"/>
      <c r="E32" s="894"/>
      <c r="F32" s="894"/>
      <c r="G32" s="894"/>
      <c r="H32" s="908"/>
      <c r="I32" s="894"/>
    </row>
    <row r="33" spans="1:9" ht="15">
      <c r="A33" s="897">
        <f>+A31+1</f>
        <v>18</v>
      </c>
      <c r="B33" s="894" t="s">
        <v>764</v>
      </c>
      <c r="C33" s="894"/>
      <c r="D33" s="909">
        <f>+D31</f>
        <v>0</v>
      </c>
      <c r="E33" s="894"/>
      <c r="F33" s="894"/>
      <c r="G33" s="894"/>
      <c r="H33" s="894"/>
      <c r="I33" s="909">
        <f>+I31</f>
        <v>0</v>
      </c>
    </row>
    <row r="34" spans="1:9">
      <c r="A34" s="897"/>
      <c r="B34" s="910"/>
      <c r="C34" s="910"/>
      <c r="D34" s="910"/>
      <c r="E34" s="910"/>
      <c r="F34" s="910"/>
      <c r="G34" s="910"/>
      <c r="H34" s="910"/>
      <c r="I34" s="910"/>
    </row>
    <row r="35" spans="1:9" ht="15.75" thickBot="1">
      <c r="A35" s="897">
        <f>+A33+1</f>
        <v>19</v>
      </c>
      <c r="B35" s="911" t="str">
        <f>"Proration Adjustment - Line "&amp;A33&amp;" Col. "&amp;I17&amp;" less Col. "&amp;D17</f>
        <v>Proration Adjustment - Line 18 Col. (H) less Col. (C )</v>
      </c>
      <c r="C35" s="911"/>
      <c r="D35" s="911"/>
      <c r="E35" s="911"/>
      <c r="F35" s="911"/>
      <c r="G35" s="911"/>
      <c r="H35" s="911"/>
      <c r="I35" s="927">
        <f>+I33-D33</f>
        <v>0</v>
      </c>
    </row>
    <row r="36" spans="1:9" ht="13.5" thickTop="1">
      <c r="B36" s="910"/>
      <c r="C36" s="910"/>
      <c r="D36" s="910"/>
      <c r="E36" s="910"/>
      <c r="F36" s="910"/>
      <c r="G36" s="910"/>
      <c r="H36" s="910"/>
      <c r="I36" s="910"/>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sqref="A1:J1"/>
    </sheetView>
  </sheetViews>
  <sheetFormatPr defaultColWidth="14" defaultRowHeight="12.75"/>
  <cols>
    <col min="1" max="1" width="5.77734375" style="99" bestFit="1" customWidth="1"/>
    <col min="2" max="2" width="20.88671875" style="321" customWidth="1"/>
    <col min="3" max="3" width="14.33203125" style="321" customWidth="1"/>
    <col min="4" max="4" width="14" style="321" customWidth="1"/>
    <col min="5" max="5" width="12.5546875" style="321" customWidth="1"/>
    <col min="6" max="6" width="13.33203125" style="321" customWidth="1"/>
    <col min="7" max="7" width="12.77734375" style="321" customWidth="1"/>
    <col min="8" max="9" width="8.5546875" style="321" customWidth="1"/>
    <col min="10" max="10" width="13.6640625" style="321" bestFit="1" customWidth="1"/>
    <col min="11" max="11" width="12.5546875" style="321" bestFit="1" customWidth="1"/>
    <col min="12" max="12" width="11.21875" style="321" bestFit="1" customWidth="1"/>
    <col min="13" max="13" width="12.77734375" style="321" customWidth="1"/>
    <col min="14" max="14" width="14" style="321"/>
    <col min="15" max="15" width="10" style="321" bestFit="1" customWidth="1"/>
    <col min="16" max="16384" width="14" style="321"/>
  </cols>
  <sheetData>
    <row r="1" spans="1:15">
      <c r="A1" s="1006" t="s">
        <v>184</v>
      </c>
      <c r="B1" s="1006"/>
      <c r="C1" s="1006"/>
      <c r="D1" s="1006"/>
      <c r="E1" s="1006"/>
      <c r="F1" s="1006"/>
      <c r="G1" s="1006"/>
      <c r="H1" s="1006"/>
      <c r="I1" s="1006"/>
      <c r="J1" s="1006"/>
    </row>
    <row r="2" spans="1:15" ht="15" customHeight="1">
      <c r="A2" s="1025" t="s">
        <v>451</v>
      </c>
      <c r="B2" s="1025"/>
      <c r="C2" s="1025"/>
      <c r="D2" s="1025"/>
      <c r="E2" s="1025"/>
      <c r="F2" s="1025"/>
      <c r="G2" s="1025"/>
      <c r="H2" s="1025"/>
      <c r="I2" s="1025"/>
      <c r="J2" s="1025"/>
    </row>
    <row r="3" spans="1:15">
      <c r="A3" s="1008" t="str">
        <f>+'Attachment H-30A'!$D$5</f>
        <v>Transource Maryland, LLC</v>
      </c>
      <c r="B3" s="1008"/>
      <c r="C3" s="1008"/>
      <c r="D3" s="1008"/>
      <c r="E3" s="1008"/>
      <c r="F3" s="1008"/>
      <c r="G3" s="1008"/>
      <c r="H3" s="1008"/>
      <c r="I3" s="1008"/>
      <c r="J3" s="1008"/>
      <c r="K3" s="543"/>
      <c r="L3" s="543"/>
      <c r="M3" s="543"/>
      <c r="N3" s="543"/>
    </row>
    <row r="4" spans="1:15">
      <c r="B4" s="541"/>
    </row>
    <row r="5" spans="1:15">
      <c r="A5" s="258"/>
      <c r="B5" s="26" t="s">
        <v>437</v>
      </c>
      <c r="C5" s="541"/>
      <c r="F5" s="541"/>
      <c r="G5" s="541"/>
      <c r="H5" s="541"/>
      <c r="I5" s="541"/>
      <c r="J5" s="541"/>
      <c r="K5" s="269"/>
      <c r="L5" s="541"/>
      <c r="N5" s="101"/>
      <c r="O5" s="101"/>
    </row>
    <row r="6" spans="1:15" ht="16.5" thickBot="1">
      <c r="A6" s="258"/>
      <c r="B6" s="26"/>
      <c r="C6" s="541"/>
      <c r="D6" s="270"/>
      <c r="E6" s="270"/>
      <c r="F6" s="393" t="s">
        <v>48</v>
      </c>
      <c r="G6" s="270"/>
      <c r="H6" s="270"/>
      <c r="I6" s="270"/>
      <c r="K6" s="269"/>
      <c r="L6" s="541"/>
      <c r="N6" s="101"/>
      <c r="O6" s="101"/>
    </row>
    <row r="7" spans="1:15" ht="15.75">
      <c r="A7" s="258">
        <v>1</v>
      </c>
      <c r="B7" s="26" t="s">
        <v>724</v>
      </c>
      <c r="C7" s="26"/>
      <c r="F7" s="325">
        <v>108691.36000000002</v>
      </c>
      <c r="G7" s="270"/>
      <c r="H7" s="270"/>
      <c r="I7" s="270"/>
      <c r="N7" s="102"/>
      <c r="O7" s="102"/>
    </row>
    <row r="8" spans="1:15" ht="15.75">
      <c r="A8" s="258"/>
      <c r="B8" s="26"/>
      <c r="C8" s="26"/>
      <c r="F8" s="158"/>
      <c r="G8" s="270"/>
      <c r="H8" s="270"/>
      <c r="I8" s="270"/>
      <c r="N8" s="102"/>
      <c r="O8" s="102"/>
    </row>
    <row r="9" spans="1:15" ht="15.75">
      <c r="A9" s="258">
        <f>+A7+1</f>
        <v>2</v>
      </c>
      <c r="B9" s="26" t="s">
        <v>275</v>
      </c>
      <c r="C9" s="26"/>
      <c r="F9" s="145">
        <v>0</v>
      </c>
      <c r="G9" s="270"/>
      <c r="H9" s="270"/>
      <c r="I9" s="271"/>
      <c r="N9" s="101"/>
      <c r="O9" s="101"/>
    </row>
    <row r="10" spans="1:15" ht="15.75">
      <c r="A10" s="258"/>
      <c r="B10" s="26"/>
      <c r="C10" s="26"/>
      <c r="F10" s="406"/>
      <c r="G10" s="270"/>
      <c r="H10" s="270"/>
      <c r="I10" s="270"/>
      <c r="N10" s="101"/>
      <c r="O10" s="101"/>
    </row>
    <row r="11" spans="1:15" ht="15.75">
      <c r="A11" s="258">
        <f>+A9+1</f>
        <v>3</v>
      </c>
      <c r="B11" s="106" t="s">
        <v>718</v>
      </c>
      <c r="C11" s="106"/>
      <c r="F11" s="158">
        <f>+E40</f>
        <v>4938069.5296923071</v>
      </c>
      <c r="G11" s="270"/>
      <c r="H11" s="270"/>
      <c r="I11" s="270"/>
    </row>
    <row r="12" spans="1:15" ht="15.75">
      <c r="A12" s="258">
        <f t="shared" ref="A12:A22" si="0">+A11+1</f>
        <v>4</v>
      </c>
      <c r="B12" s="106" t="s">
        <v>840</v>
      </c>
      <c r="C12" s="106"/>
      <c r="F12" s="394">
        <f>-D40</f>
        <v>0</v>
      </c>
      <c r="G12" s="270"/>
      <c r="H12" s="270"/>
      <c r="I12" s="270"/>
    </row>
    <row r="13" spans="1:15" ht="15.75">
      <c r="A13" s="258">
        <f t="shared" si="0"/>
        <v>5</v>
      </c>
      <c r="B13" s="106" t="s">
        <v>719</v>
      </c>
      <c r="C13" s="106"/>
      <c r="F13" s="394">
        <f>-F40</f>
        <v>0</v>
      </c>
      <c r="G13" s="270"/>
      <c r="H13" s="270"/>
      <c r="I13" s="270"/>
    </row>
    <row r="14" spans="1:15" ht="16.5" thickBot="1">
      <c r="A14" s="258">
        <f t="shared" si="0"/>
        <v>6</v>
      </c>
      <c r="B14" s="106" t="s">
        <v>720</v>
      </c>
      <c r="C14" s="106"/>
      <c r="F14" s="170">
        <f>-G40</f>
        <v>0</v>
      </c>
      <c r="G14" s="270"/>
      <c r="H14" s="270"/>
      <c r="I14" s="270"/>
    </row>
    <row r="15" spans="1:15" ht="15.75">
      <c r="A15" s="258">
        <f t="shared" si="0"/>
        <v>7</v>
      </c>
      <c r="B15" s="106" t="s">
        <v>277</v>
      </c>
      <c r="C15" s="32" t="s">
        <v>458</v>
      </c>
      <c r="F15" s="545">
        <f>+SUM(F11:F14)</f>
        <v>4938069.5296923071</v>
      </c>
      <c r="G15" s="272"/>
      <c r="H15" s="273"/>
      <c r="I15" s="272"/>
    </row>
    <row r="16" spans="1:15">
      <c r="A16" s="258"/>
      <c r="B16" s="106"/>
      <c r="C16" s="502"/>
      <c r="J16" s="406"/>
    </row>
    <row r="17" spans="1:10">
      <c r="A17" s="258"/>
      <c r="B17" s="543"/>
      <c r="C17" s="502"/>
      <c r="F17" s="541"/>
      <c r="G17" s="541"/>
      <c r="I17" s="541"/>
      <c r="J17" s="541"/>
    </row>
    <row r="18" spans="1:10" ht="13.5" thickBot="1">
      <c r="A18" s="258"/>
      <c r="B18" s="543"/>
      <c r="C18" s="502"/>
      <c r="F18" s="31" t="s">
        <v>48</v>
      </c>
      <c r="G18" s="31" t="s">
        <v>58</v>
      </c>
      <c r="H18" s="31" t="s">
        <v>57</v>
      </c>
      <c r="I18" s="31" t="s">
        <v>59</v>
      </c>
      <c r="J18" s="541"/>
    </row>
    <row r="19" spans="1:10">
      <c r="A19" s="258">
        <f>+A15+1</f>
        <v>8</v>
      </c>
      <c r="B19" s="106" t="s">
        <v>227</v>
      </c>
      <c r="C19" s="32" t="s">
        <v>887</v>
      </c>
      <c r="F19" s="194">
        <f>+C40</f>
        <v>6338461.538461538</v>
      </c>
      <c r="G19" s="284">
        <v>0.4</v>
      </c>
      <c r="H19" s="368">
        <f>'9- Cost of Debt True-up'!D35</f>
        <v>2.5374613228155343E-2</v>
      </c>
      <c r="I19" s="213">
        <f>G19*H19</f>
        <v>1.0149845291262137E-2</v>
      </c>
      <c r="J19" s="193" t="s">
        <v>60</v>
      </c>
    </row>
    <row r="20" spans="1:10">
      <c r="A20" s="258">
        <f t="shared" si="0"/>
        <v>9</v>
      </c>
      <c r="B20" s="106" t="s">
        <v>455</v>
      </c>
      <c r="C20" s="32" t="s">
        <v>888</v>
      </c>
      <c r="F20" s="194">
        <f>+D40</f>
        <v>0</v>
      </c>
      <c r="G20" s="284">
        <v>0</v>
      </c>
      <c r="H20" s="368">
        <f>IFERROR(+F9/F20,0)</f>
        <v>0</v>
      </c>
      <c r="I20" s="213">
        <f>G20*H20</f>
        <v>0</v>
      </c>
      <c r="J20" s="541"/>
    </row>
    <row r="21" spans="1:10" ht="13.5" thickBot="1">
      <c r="A21" s="258">
        <f t="shared" si="0"/>
        <v>10</v>
      </c>
      <c r="B21" s="26" t="s">
        <v>262</v>
      </c>
      <c r="C21" s="34" t="s">
        <v>889</v>
      </c>
      <c r="F21" s="279">
        <f>+F15</f>
        <v>4938069.5296923071</v>
      </c>
      <c r="G21" s="284">
        <v>0.6</v>
      </c>
      <c r="H21" s="368">
        <f>+'Attachment H-30A'!G205</f>
        <v>0.10400000000000001</v>
      </c>
      <c r="I21" s="332">
        <f>G21*H21</f>
        <v>6.2400000000000004E-2</v>
      </c>
      <c r="J21" s="541"/>
    </row>
    <row r="22" spans="1:10">
      <c r="A22" s="258">
        <f t="shared" si="0"/>
        <v>11</v>
      </c>
      <c r="B22" s="542" t="s">
        <v>220</v>
      </c>
      <c r="C22" s="34" t="s">
        <v>457</v>
      </c>
      <c r="F22" s="194">
        <f>SUM(F19:F21)</f>
        <v>11276531.068153845</v>
      </c>
      <c r="G22" s="541" t="s">
        <v>2</v>
      </c>
      <c r="H22" s="502"/>
      <c r="I22" s="213">
        <f>SUM(I19:I21)</f>
        <v>7.2549845291262141E-2</v>
      </c>
      <c r="J22" s="193" t="s">
        <v>61</v>
      </c>
    </row>
    <row r="23" spans="1:10">
      <c r="A23" s="258"/>
    </row>
    <row r="24" spans="1:10">
      <c r="A24" s="251"/>
    </row>
    <row r="25" spans="1:10">
      <c r="C25" s="216" t="s">
        <v>190</v>
      </c>
      <c r="D25" s="216" t="s">
        <v>191</v>
      </c>
      <c r="E25" s="378" t="s">
        <v>450</v>
      </c>
      <c r="F25" s="216" t="s">
        <v>193</v>
      </c>
      <c r="G25" s="216" t="s">
        <v>195</v>
      </c>
    </row>
    <row r="26" spans="1:10" ht="45.75" customHeight="1">
      <c r="A26" s="370"/>
      <c r="B26" s="372" t="s">
        <v>446</v>
      </c>
      <c r="C26" s="377" t="s">
        <v>729</v>
      </c>
      <c r="D26" s="800" t="s">
        <v>709</v>
      </c>
      <c r="E26" s="377" t="s">
        <v>276</v>
      </c>
      <c r="F26" s="359" t="s">
        <v>453</v>
      </c>
      <c r="G26" s="359" t="s">
        <v>454</v>
      </c>
    </row>
    <row r="27" spans="1:10">
      <c r="A27" s="371">
        <f>+A22+1</f>
        <v>12</v>
      </c>
      <c r="B27" s="373" t="s">
        <v>447</v>
      </c>
      <c r="C27" s="979">
        <v>6200000</v>
      </c>
      <c r="D27" s="979">
        <v>0</v>
      </c>
      <c r="E27" s="979">
        <v>4164753.9489999991</v>
      </c>
      <c r="F27" s="979">
        <v>0</v>
      </c>
      <c r="G27" s="979">
        <v>0</v>
      </c>
    </row>
    <row r="28" spans="1:10">
      <c r="A28" s="371">
        <f>+A27+1</f>
        <v>13</v>
      </c>
      <c r="B28" s="374" t="s">
        <v>85</v>
      </c>
      <c r="C28" s="970">
        <v>6200000</v>
      </c>
      <c r="D28" s="970">
        <v>0</v>
      </c>
      <c r="E28" s="970">
        <v>4523736.3029999994</v>
      </c>
      <c r="F28" s="970">
        <v>0</v>
      </c>
      <c r="G28" s="970">
        <v>0</v>
      </c>
    </row>
    <row r="29" spans="1:10">
      <c r="A29" s="371">
        <f t="shared" ref="A29:A40" si="1">+A28+1</f>
        <v>14</v>
      </c>
      <c r="B29" s="375" t="s">
        <v>84</v>
      </c>
      <c r="C29" s="970">
        <v>6200000</v>
      </c>
      <c r="D29" s="970">
        <v>0</v>
      </c>
      <c r="E29" s="970">
        <v>4584446.9409999996</v>
      </c>
      <c r="F29" s="970">
        <v>0</v>
      </c>
      <c r="G29" s="970">
        <v>0</v>
      </c>
    </row>
    <row r="30" spans="1:10">
      <c r="A30" s="371">
        <f t="shared" si="1"/>
        <v>15</v>
      </c>
      <c r="B30" s="375" t="s">
        <v>83</v>
      </c>
      <c r="C30" s="970">
        <v>6200000</v>
      </c>
      <c r="D30" s="970">
        <v>0</v>
      </c>
      <c r="E30" s="970">
        <v>4645127.2689999994</v>
      </c>
      <c r="F30" s="970">
        <v>0</v>
      </c>
      <c r="G30" s="970">
        <v>0</v>
      </c>
    </row>
    <row r="31" spans="1:10">
      <c r="A31" s="371">
        <f t="shared" si="1"/>
        <v>16</v>
      </c>
      <c r="B31" s="374" t="s">
        <v>76</v>
      </c>
      <c r="C31" s="970">
        <v>6400000</v>
      </c>
      <c r="D31" s="970">
        <v>0</v>
      </c>
      <c r="E31" s="970">
        <v>4684345.1009999998</v>
      </c>
      <c r="F31" s="970">
        <v>0</v>
      </c>
      <c r="G31" s="970">
        <v>0</v>
      </c>
    </row>
    <row r="32" spans="1:10">
      <c r="A32" s="371">
        <f t="shared" si="1"/>
        <v>17</v>
      </c>
      <c r="B32" s="375" t="s">
        <v>75</v>
      </c>
      <c r="C32" s="970">
        <v>6400000</v>
      </c>
      <c r="D32" s="970">
        <v>0</v>
      </c>
      <c r="E32" s="970">
        <v>4740963.5330000008</v>
      </c>
      <c r="F32" s="970">
        <v>0</v>
      </c>
      <c r="G32" s="970">
        <v>0</v>
      </c>
    </row>
    <row r="33" spans="1:13">
      <c r="A33" s="371">
        <f t="shared" si="1"/>
        <v>18</v>
      </c>
      <c r="B33" s="375" t="s">
        <v>448</v>
      </c>
      <c r="C33" s="970">
        <v>6400000</v>
      </c>
      <c r="D33" s="970">
        <v>0</v>
      </c>
      <c r="E33" s="970">
        <v>4790027.05</v>
      </c>
      <c r="F33" s="970">
        <v>0</v>
      </c>
      <c r="G33" s="970">
        <v>0</v>
      </c>
    </row>
    <row r="34" spans="1:13">
      <c r="A34" s="371">
        <f t="shared" si="1"/>
        <v>19</v>
      </c>
      <c r="B34" s="374" t="s">
        <v>82</v>
      </c>
      <c r="C34" s="970">
        <v>6400000</v>
      </c>
      <c r="D34" s="970">
        <v>0</v>
      </c>
      <c r="E34" s="970">
        <v>4846931.1969999997</v>
      </c>
      <c r="F34" s="970">
        <v>0</v>
      </c>
      <c r="G34" s="970">
        <v>0</v>
      </c>
    </row>
    <row r="35" spans="1:13">
      <c r="A35" s="371">
        <f t="shared" si="1"/>
        <v>20</v>
      </c>
      <c r="B35" s="375" t="s">
        <v>81</v>
      </c>
      <c r="C35" s="970">
        <v>6400000</v>
      </c>
      <c r="D35" s="970">
        <v>0</v>
      </c>
      <c r="E35" s="970">
        <v>4901515.1789999995</v>
      </c>
      <c r="F35" s="970">
        <v>0</v>
      </c>
      <c r="G35" s="970">
        <v>0</v>
      </c>
    </row>
    <row r="36" spans="1:13">
      <c r="A36" s="371">
        <f t="shared" si="1"/>
        <v>21</v>
      </c>
      <c r="B36" s="375" t="s">
        <v>80</v>
      </c>
      <c r="C36" s="970">
        <v>6400000</v>
      </c>
      <c r="D36" s="970">
        <v>0</v>
      </c>
      <c r="E36" s="970">
        <v>4937290.3810000001</v>
      </c>
      <c r="F36" s="970">
        <v>0</v>
      </c>
      <c r="G36" s="970">
        <v>0</v>
      </c>
    </row>
    <row r="37" spans="1:13">
      <c r="A37" s="371">
        <f t="shared" si="1"/>
        <v>22</v>
      </c>
      <c r="B37" s="374" t="s">
        <v>449</v>
      </c>
      <c r="C37" s="970">
        <v>6400000</v>
      </c>
      <c r="D37" s="970">
        <v>0</v>
      </c>
      <c r="E37" s="970">
        <v>4995155.165</v>
      </c>
      <c r="F37" s="970">
        <v>0</v>
      </c>
      <c r="G37" s="970">
        <v>0</v>
      </c>
    </row>
    <row r="38" spans="1:13">
      <c r="A38" s="371">
        <f t="shared" si="1"/>
        <v>23</v>
      </c>
      <c r="B38" s="374" t="s">
        <v>79</v>
      </c>
      <c r="C38" s="970">
        <v>6400000</v>
      </c>
      <c r="D38" s="970">
        <v>0</v>
      </c>
      <c r="E38" s="970">
        <v>5095921.0010000002</v>
      </c>
      <c r="F38" s="970">
        <v>0</v>
      </c>
      <c r="G38" s="970">
        <v>0</v>
      </c>
    </row>
    <row r="39" spans="1:13">
      <c r="A39" s="371">
        <f t="shared" si="1"/>
        <v>24</v>
      </c>
      <c r="B39" s="375" t="s">
        <v>78</v>
      </c>
      <c r="C39" s="969">
        <v>6400000</v>
      </c>
      <c r="D39" s="969">
        <v>0</v>
      </c>
      <c r="E39" s="969">
        <v>7284690.8169999998</v>
      </c>
      <c r="F39" s="969">
        <v>0</v>
      </c>
      <c r="G39" s="969">
        <v>0</v>
      </c>
    </row>
    <row r="40" spans="1:13">
      <c r="A40" s="371">
        <f t="shared" si="1"/>
        <v>25</v>
      </c>
      <c r="B40" s="376" t="s">
        <v>568</v>
      </c>
      <c r="C40" s="295">
        <f>+SUM(C27:C39)/13</f>
        <v>6338461.538461538</v>
      </c>
      <c r="D40" s="295">
        <f>+SUM(D27:D39)/13</f>
        <v>0</v>
      </c>
      <c r="E40" s="295">
        <f>+SUM(E27:E39)/13</f>
        <v>4938069.5296923071</v>
      </c>
      <c r="F40" s="585">
        <f>+SUM(F27:F39)/13</f>
        <v>0</v>
      </c>
      <c r="G40" s="585">
        <f>+SUM(G27:G39)/13</f>
        <v>0</v>
      </c>
    </row>
    <row r="42" spans="1:13">
      <c r="A42" s="652" t="s">
        <v>525</v>
      </c>
    </row>
    <row r="43" spans="1:13" ht="15" customHeight="1">
      <c r="A43" s="259" t="s">
        <v>62</v>
      </c>
      <c r="B43" s="994" t="s">
        <v>456</v>
      </c>
      <c r="C43" s="994"/>
      <c r="D43" s="994"/>
      <c r="E43" s="994"/>
      <c r="F43" s="994"/>
      <c r="G43" s="994"/>
      <c r="H43" s="994"/>
      <c r="I43" s="994"/>
    </row>
    <row r="44" spans="1:13" s="565" customFormat="1">
      <c r="B44" s="994"/>
      <c r="C44" s="994"/>
      <c r="D44" s="994"/>
      <c r="E44" s="994"/>
      <c r="F44" s="994"/>
      <c r="G44" s="994"/>
      <c r="H44" s="994"/>
      <c r="I44" s="994"/>
    </row>
    <row r="45" spans="1:13" s="565" customFormat="1">
      <c r="A45" s="259" t="s">
        <v>63</v>
      </c>
      <c r="B45" s="565" t="s">
        <v>376</v>
      </c>
    </row>
    <row r="46" spans="1:13" s="565" customFormat="1">
      <c r="A46" s="259" t="s">
        <v>64</v>
      </c>
      <c r="B46" s="565" t="s">
        <v>459</v>
      </c>
    </row>
    <row r="47" spans="1:13" s="565" customFormat="1" ht="39.75" customHeight="1">
      <c r="A47" s="324" t="s">
        <v>65</v>
      </c>
      <c r="B47" s="986" t="s">
        <v>829</v>
      </c>
      <c r="C47" s="986"/>
      <c r="D47" s="986"/>
      <c r="E47" s="986"/>
      <c r="F47" s="986"/>
      <c r="G47" s="986"/>
      <c r="H47" s="986"/>
      <c r="I47" s="986"/>
      <c r="J47" s="850"/>
      <c r="K47" s="850"/>
      <c r="L47" s="850"/>
      <c r="M47" s="799"/>
    </row>
    <row r="48" spans="1:13" s="565" customFormat="1">
      <c r="A48" s="324"/>
      <c r="B48" s="653"/>
      <c r="C48" s="653"/>
      <c r="D48" s="653"/>
      <c r="E48" s="653"/>
      <c r="F48" s="653"/>
      <c r="G48" s="653"/>
      <c r="H48" s="653"/>
      <c r="I48" s="653"/>
      <c r="J48" s="653"/>
      <c r="K48" s="653"/>
      <c r="L48" s="653"/>
      <c r="M48" s="653"/>
    </row>
    <row r="49" spans="1:13" s="565" customFormat="1">
      <c r="A49" s="324"/>
      <c r="B49" s="653"/>
      <c r="C49" s="653"/>
      <c r="D49" s="653"/>
      <c r="E49" s="653"/>
      <c r="F49" s="653"/>
      <c r="G49" s="653"/>
      <c r="H49" s="653"/>
      <c r="I49" s="653"/>
      <c r="J49" s="653"/>
      <c r="K49" s="653"/>
      <c r="L49" s="653"/>
      <c r="M49" s="653"/>
    </row>
    <row r="50" spans="1:13" s="565" customFormat="1">
      <c r="A50" s="324"/>
      <c r="B50" s="653"/>
      <c r="C50" s="653"/>
      <c r="D50" s="653"/>
      <c r="E50" s="653"/>
      <c r="F50" s="653"/>
      <c r="G50" s="653"/>
      <c r="H50" s="653"/>
      <c r="I50" s="653"/>
      <c r="J50" s="653"/>
      <c r="K50" s="653"/>
      <c r="L50" s="653"/>
      <c r="M50" s="653"/>
    </row>
    <row r="51" spans="1:13" s="565" customFormat="1">
      <c r="A51" s="324"/>
      <c r="B51" s="653"/>
      <c r="C51" s="653"/>
      <c r="D51" s="653"/>
      <c r="E51" s="653"/>
      <c r="F51" s="653"/>
      <c r="G51" s="653"/>
      <c r="H51" s="653"/>
      <c r="I51" s="653"/>
      <c r="J51" s="653"/>
      <c r="K51" s="653"/>
      <c r="L51" s="653"/>
      <c r="M51" s="653"/>
    </row>
    <row r="52" spans="1:13" s="565" customFormat="1">
      <c r="A52" s="324"/>
      <c r="B52" s="653"/>
      <c r="C52" s="653"/>
      <c r="D52" s="653"/>
      <c r="E52" s="653"/>
      <c r="F52" s="653"/>
      <c r="G52" s="653"/>
      <c r="H52" s="653"/>
      <c r="I52" s="653"/>
      <c r="J52" s="653"/>
      <c r="K52" s="653"/>
      <c r="L52" s="653"/>
      <c r="M52" s="653"/>
    </row>
    <row r="53" spans="1:13" s="565" customFormat="1">
      <c r="A53" s="324"/>
      <c r="B53" s="653"/>
      <c r="C53" s="653"/>
      <c r="D53" s="653"/>
      <c r="E53" s="653"/>
      <c r="F53" s="653"/>
      <c r="G53" s="653"/>
      <c r="H53" s="653"/>
      <c r="I53" s="653"/>
      <c r="J53" s="653"/>
      <c r="K53" s="653"/>
      <c r="L53" s="653"/>
      <c r="M53" s="653"/>
    </row>
    <row r="54" spans="1:13" s="565" customFormat="1">
      <c r="A54" s="324"/>
      <c r="B54" s="653"/>
      <c r="C54" s="653"/>
      <c r="D54" s="653"/>
      <c r="E54" s="653"/>
      <c r="F54" s="653"/>
      <c r="G54" s="653"/>
      <c r="H54" s="653"/>
      <c r="I54" s="653"/>
      <c r="J54" s="653"/>
      <c r="K54" s="653"/>
      <c r="L54" s="653"/>
      <c r="M54" s="653"/>
    </row>
  </sheetData>
  <customSheetViews>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F04A2B9A-C6FE-4FEB-AD1E-2CF9AC309BE4}" fitToPage="1">
      <selection activeCell="G20" sqref="G20"/>
      <pageMargins left="0.7" right="0.7"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3"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91B0580F-0CDB-4E67-9FBB-5F87CC05A75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H-30A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
  <cp:lastModifiedBy>s199989</cp:lastModifiedBy>
  <cp:lastPrinted>2018-09-27T15:21:44Z</cp:lastPrinted>
  <dcterms:created xsi:type="dcterms:W3CDTF">1970-01-01T04:00:00Z</dcterms:created>
  <dcterms:modified xsi:type="dcterms:W3CDTF">2021-06-29T16:34:32Z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{BE45F11B-7F20-4AB7-A238-8C15BE33FB68}</vt:lpwstr>
  </property>
  <property fmtid="{D5CDD505-2E9C-101B-9397-08002B2CF9AE}" pid="6" name="docIndexRef">
    <vt:lpwstr>45ec4f70-846a-4a7e-a286-fc45c6e6624e</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11" name="bjDocumentLabelXML-0">
    <vt:lpwstr>ames.com/2008/01/sie/internal/label"&gt;&lt;element uid="50c31824-0780-4910-87d1-eaaffd182d42" value="" /&gt;&lt;/sisl&gt;</vt:lpwstr>
  </property>
</Properties>
</file>